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40" windowHeight="7305" tabRatio="644" firstSheet="2" activeTab="3"/>
  </bookViews>
  <sheets>
    <sheet name="Instrument Parameters" sheetId="1" r:id="rId1"/>
    <sheet name="Sample-Added Water Amount" sheetId="2" r:id="rId2"/>
    <sheet name="Sample Prep" sheetId="3" r:id="rId3"/>
    <sheet name="Results" sheetId="4" r:id="rId4"/>
    <sheet name="NFPA_AA-1" sheetId="5" r:id="rId5"/>
    <sheet name="NFPA_AA-2" sheetId="6" r:id="rId6"/>
    <sheet name="NFPA_AA-3" sheetId="7" r:id="rId7"/>
    <sheet name="NFPA_AA-4" sheetId="8" r:id="rId8"/>
    <sheet name="NFPA_AA-5" sheetId="9" r:id="rId9"/>
    <sheet name="NFPA_AA-6" sheetId="10" r:id="rId10"/>
  </sheets>
  <definedNames/>
  <calcPr fullCalcOnLoad="1"/>
</workbook>
</file>

<file path=xl/sharedStrings.xml><?xml version="1.0" encoding="utf-8"?>
<sst xmlns="http://schemas.openxmlformats.org/spreadsheetml/2006/main" count="505" uniqueCount="183">
  <si>
    <t>Lab ID</t>
  </si>
  <si>
    <t>Sample ID:     NFPA_AA-1</t>
  </si>
  <si>
    <t>Matrix:</t>
  </si>
  <si>
    <t>Result #2</t>
  </si>
  <si>
    <t>Result #1</t>
  </si>
  <si>
    <t>(ppb)</t>
  </si>
  <si>
    <t>Sample ID:     NFPA_AA-2</t>
  </si>
  <si>
    <t>Sample ID:     NFPA_AA-3</t>
  </si>
  <si>
    <t>Sample ID:     NFPA_AA-4</t>
  </si>
  <si>
    <t>Sample ID:     NFPA_AA-5</t>
  </si>
  <si>
    <t>Sample ID:     NFPA_AA-6</t>
  </si>
  <si>
    <t>&lt;30</t>
  </si>
  <si>
    <t>Method Used</t>
  </si>
  <si>
    <t>Instrument</t>
  </si>
  <si>
    <t>Parameters</t>
  </si>
  <si>
    <t xml:space="preserve">Calibration range </t>
  </si>
  <si>
    <t>m/z used for qualitative analysis</t>
  </si>
  <si>
    <t>m/z used for quantitative analysis</t>
  </si>
  <si>
    <t>Column Used</t>
  </si>
  <si>
    <t>Internal Method</t>
  </si>
  <si>
    <t>LC/MS/MS</t>
  </si>
  <si>
    <t>72&gt;72; 72&gt;44 (AA) / 75&gt;75; 75&gt;44 (IS)</t>
  </si>
  <si>
    <t>72&gt;55 (AA) / 75&gt;58 (IS)</t>
  </si>
  <si>
    <t xml:space="preserve">Merck LiChrospher® 100 CN column (250 x 4 mm I.D., 5 µm) (Darmstadt, Germany) </t>
  </si>
  <si>
    <t>Based on US FDA's Method</t>
  </si>
  <si>
    <t>20 - 82</t>
  </si>
  <si>
    <t>75, 72, 29, 27</t>
  </si>
  <si>
    <t>58, 55</t>
  </si>
  <si>
    <t>Synergi 4 μ Hydro-RP 80A</t>
  </si>
  <si>
    <t>Internal Standard added</t>
  </si>
  <si>
    <t xml:space="preserve">see JAFC (2003) 51, 26, 7547-7554 </t>
  </si>
  <si>
    <t>Analytica Chimica Acta, 2004 (in press)</t>
  </si>
  <si>
    <t>Cereal</t>
  </si>
  <si>
    <t>Peanut Butter</t>
  </si>
  <si>
    <t>Chocolate</t>
  </si>
  <si>
    <t>Coffee</t>
  </si>
  <si>
    <t xml:space="preserve">Matrix: </t>
  </si>
  <si>
    <t xml:space="preserve"> 20 ppb in water</t>
  </si>
  <si>
    <t>Method Reference</t>
  </si>
  <si>
    <t>Phenomenex Synergi 4u Hydro –RP 80A, 2.0 x 250 mm with an appropriate guard column</t>
  </si>
  <si>
    <t>IS Area Count (#1)</t>
  </si>
  <si>
    <t>IS Area Count (#2)</t>
  </si>
  <si>
    <t>(ppb, pg/ul)</t>
  </si>
  <si>
    <t>14.85 - 297</t>
  </si>
  <si>
    <t>30 - 1500</t>
  </si>
  <si>
    <t>0-1000</t>
  </si>
  <si>
    <t>g</t>
  </si>
  <si>
    <t>(g)</t>
  </si>
  <si>
    <t>(ml)</t>
  </si>
  <si>
    <t>Water Added</t>
  </si>
  <si>
    <t>When</t>
  </si>
  <si>
    <t>Sample amount used and water added</t>
  </si>
  <si>
    <t>Cereal (#1)</t>
  </si>
  <si>
    <t>Peanut Butter (#2)</t>
  </si>
  <si>
    <t>Chocolate (#3)</t>
  </si>
  <si>
    <t>Coffee (#4)</t>
  </si>
  <si>
    <t xml:space="preserve">Cereal (#5) </t>
  </si>
  <si>
    <t>Water (#6)</t>
  </si>
  <si>
    <t>at very beginning</t>
  </si>
  <si>
    <t>72 (&gt; 5 pcg on col.) and 44(&gt; 40 pcg on col.)</t>
  </si>
  <si>
    <t>Phenomenex Aqua 5u C18 125A, 250 x 2.00 mm</t>
  </si>
  <si>
    <t>0.5 ng/mL - 200 ng/mL (20ul), 10 - 40000 pcg on column</t>
  </si>
  <si>
    <t>(60, 33)</t>
  </si>
  <si>
    <t>(77, 77)</t>
  </si>
  <si>
    <t>(38, 57)</t>
  </si>
  <si>
    <t>(136, 131)</t>
  </si>
  <si>
    <t>(23, 17)</t>
  </si>
  <si>
    <t>Can not do</t>
  </si>
  <si>
    <t>0-20 ug absolute     (0-5000 ug/kg sample)</t>
  </si>
  <si>
    <t>72/55, acrylamid-d3: 75/58</t>
  </si>
  <si>
    <t xml:space="preserve">72/54, 72/44, 72/27, </t>
  </si>
  <si>
    <t>Luna 5u C18(2), 150mm*2,0 mm</t>
  </si>
  <si>
    <r>
      <t xml:space="preserve">J. Rosén &amp; K.E. Hellenäs, Analyst 2002, </t>
    </r>
    <r>
      <rPr>
        <b/>
        <sz val="10"/>
        <rFont val="Arial"/>
        <family val="2"/>
      </rPr>
      <t>127</t>
    </r>
    <r>
      <rPr>
        <sz val="10"/>
        <rFont val="Arial"/>
        <family val="0"/>
      </rPr>
      <t>, p. 880-82</t>
    </r>
  </si>
  <si>
    <t>AA: 72&gt;27, 72&gt;54
d3-AA: 75&gt;30</t>
  </si>
  <si>
    <t>AA: 72&gt;55
d3-AA: 75&gt;58</t>
  </si>
  <si>
    <t>Shodex Rspak DE-413L polymethacrylate gel column
 250 x 4.6 mm i.d., particle size 6 µm (Part. No. G307001, Showa Denko, Tokio, Japan)</t>
  </si>
  <si>
    <t>1 ug/L to 50 ug/L</t>
  </si>
  <si>
    <t>72-&gt;55, 72-&gt;27 If necessary with 75-&gt;58 and 75-&gt;29 for IS, Also, RT of sample, std, and IS's must all match</t>
  </si>
  <si>
    <t>72-&gt;55 with 75-&gt;58  for IS</t>
  </si>
  <si>
    <t>C18</t>
  </si>
  <si>
    <t>N/A</t>
  </si>
  <si>
    <t>1,83*10e5</t>
  </si>
  <si>
    <t>1,95*10e5</t>
  </si>
  <si>
    <t>GC/MS/MS</t>
  </si>
  <si>
    <t>0.01 mg/L to 1 mg/L</t>
  </si>
  <si>
    <t>m/z 55 and IS m/z 58</t>
  </si>
  <si>
    <t>BGB-wax 30m; 0.25 mm ID; 0.25um film</t>
  </si>
  <si>
    <t>GC/MS</t>
  </si>
  <si>
    <t>Modified EPA method</t>
  </si>
  <si>
    <t>approx. 0.1 microgram to 100 microgram</t>
  </si>
  <si>
    <t>150, 152 and 106 for acrylamide;155, 153, and 110 for internal std</t>
  </si>
  <si>
    <t>150 for acrylamide;155 for internal standard</t>
  </si>
  <si>
    <t>DB17 (30 m)</t>
  </si>
  <si>
    <t>10, 20</t>
  </si>
  <si>
    <r>
      <t>1 μg 1,2,3-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C-acrylamide</t>
    </r>
  </si>
  <si>
    <t>&lt;20 (15)</t>
  </si>
  <si>
    <t>&lt;20 (16)</t>
  </si>
  <si>
    <t>&lt;20 (18)</t>
  </si>
  <si>
    <t>&lt;20 (19)</t>
  </si>
  <si>
    <t>220000 (0.5 µg IS added)</t>
  </si>
  <si>
    <t>7170 (0.02 µg IS added)</t>
  </si>
  <si>
    <t>GC/MS (LC didn't work)</t>
  </si>
  <si>
    <r>
      <t xml:space="preserve">Analyst 2002, </t>
    </r>
    <r>
      <rPr>
        <b/>
        <sz val="10"/>
        <rFont val="Arial"/>
        <family val="2"/>
      </rPr>
      <t>127,</t>
    </r>
    <r>
      <rPr>
        <b/>
        <sz val="10"/>
        <rFont val="Arial"/>
        <family val="0"/>
      </rPr>
      <t xml:space="preserve"> 880-882</t>
    </r>
  </si>
  <si>
    <t>Modified</t>
  </si>
  <si>
    <t>0,5 - 2000 µg/kg sample</t>
  </si>
  <si>
    <t>72&gt;55, 72&gt;54</t>
  </si>
  <si>
    <t>72&gt;55, 75&gt;58</t>
  </si>
  <si>
    <t>Hypercarb, 5µm, 50x2.1 mm</t>
  </si>
  <si>
    <t>400 µl d3-acrylamide, 1.0 µg / ml</t>
  </si>
  <si>
    <t>Not reported</t>
  </si>
  <si>
    <t>Our method is based on the FDA's method.  We exclude the spin filters and use high speed centrifuge in it place.</t>
  </si>
  <si>
    <t>Micromass  Quattro LC</t>
  </si>
  <si>
    <t>0.001 µg/mL-0.400 µg/mL</t>
  </si>
  <si>
    <t>72 - 55                                               72 - 44                                       72 - 27</t>
  </si>
  <si>
    <t>72 - 55                                         75 - 58 (IS)</t>
  </si>
  <si>
    <t>Phenomenex Aqua C18        5 µm            250 X 2.0 mm</t>
  </si>
  <si>
    <t>&lt;20</t>
  </si>
  <si>
    <t>J. Agric. Food Chem. 2003, 51, 4782</t>
  </si>
  <si>
    <t>LC/MS</t>
  </si>
  <si>
    <t>50 ppb - 2 ppm</t>
  </si>
  <si>
    <t>NA</t>
  </si>
  <si>
    <t>72, 73</t>
  </si>
  <si>
    <t xml:space="preserve">Waters YMC C18 AQ </t>
  </si>
  <si>
    <t>ND (LOD&lt;20 ppb)</t>
  </si>
  <si>
    <t>Not Enough Sample</t>
  </si>
  <si>
    <t>2 to 100ppb</t>
  </si>
  <si>
    <t>71.6,54.6 and 26.6 for acrylamide;74.6, 58.6 and 28.10 Internal Standard</t>
  </si>
  <si>
    <t>54.6, 58.6</t>
  </si>
  <si>
    <t>C18 Column 2x250 mm packed with 3 micron from Phenomonex</t>
  </si>
  <si>
    <t>after extraction</t>
  </si>
  <si>
    <t>1 - 50 ng/uL (10 - 500 ng/g)</t>
  </si>
  <si>
    <t>72 --&gt; 44 (acrylamide); 75 --&gt; 30 (d3-acrylamide)</t>
  </si>
  <si>
    <t>72 --&gt; 55 (acrylamide); 75 --&gt; 58 (d3-acrylamide)</t>
  </si>
  <si>
    <t>Synergi 4u Hydro-RP 80A, 250 x 2.00 mm, 4 micron particles guard column: Phenomenex C18 4 x 2.00 mm</t>
  </si>
  <si>
    <t>d3-acrylamide;500 ng/g</t>
  </si>
  <si>
    <t>Not Reported</t>
  </si>
  <si>
    <t>No Report</t>
  </si>
  <si>
    <t>n/a</t>
  </si>
  <si>
    <t>&lt;5</t>
  </si>
  <si>
    <t>GC-MS</t>
  </si>
  <si>
    <t>10 - 750 ppb</t>
  </si>
  <si>
    <t>106; 108; 152</t>
  </si>
  <si>
    <t>ZB-50 30 m; 0.25 mm I.d.; 0.25 um film thickness</t>
  </si>
  <si>
    <t>Not Analyzed</t>
  </si>
  <si>
    <t>Revised on 4/12/04</t>
  </si>
  <si>
    <t>Process Blank</t>
  </si>
  <si>
    <t>IS area counts: 4849969</t>
  </si>
  <si>
    <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-acrylamide</t>
    </r>
  </si>
  <si>
    <t>d3-acrylamide</t>
  </si>
  <si>
    <t>d3-acrylamide (250 µg/kg)</t>
  </si>
  <si>
    <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-acrylamide (10 mg/L, 60 µl) </t>
    </r>
  </si>
  <si>
    <t>d3-acrylamide (200 ul, 10ug/ml)</t>
  </si>
  <si>
    <r>
      <t>13</t>
    </r>
    <r>
      <rPr>
        <sz val="12"/>
        <rFont val="Times New Roman"/>
        <family val="1"/>
      </rPr>
      <t>C-acrylamide</t>
    </r>
  </si>
  <si>
    <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-acrylamide (10 ug/L, 60 µl) </t>
    </r>
  </si>
  <si>
    <t>NFPA_AA_1:  Cereal</t>
  </si>
  <si>
    <t>NFPA_AA_2:  PB</t>
  </si>
  <si>
    <t>NFPA_AA-3:  Chocolate</t>
  </si>
  <si>
    <t>NFPA_AA-4:  Coffee</t>
  </si>
  <si>
    <t>NFPA_AA-5:  Cereal</t>
  </si>
  <si>
    <t>NFPA_AA-6:  Water</t>
  </si>
  <si>
    <t>(Duplicate of NFPA_AA-1)</t>
  </si>
  <si>
    <t>(QC;  20 ppb)</t>
  </si>
  <si>
    <t>Ave.</t>
  </si>
  <si>
    <t>Std. Dev.</t>
  </si>
  <si>
    <t>ND (&lt;50)</t>
  </si>
  <si>
    <t>Ave.  *</t>
  </si>
  <si>
    <t>For NFPA_AA-1:</t>
  </si>
  <si>
    <t>For NFPA_AA-2:</t>
  </si>
  <si>
    <t>For NFPA_AA-3:</t>
  </si>
  <si>
    <t>For NFPA_AA-4:</t>
  </si>
  <si>
    <t>For NFPA_AA-5:</t>
  </si>
  <si>
    <t>For NFPA_AA-6:</t>
  </si>
  <si>
    <t>Std. Dev. *</t>
  </si>
  <si>
    <t>*  Note:</t>
  </si>
  <si>
    <t>Results from Lab 4 and 6 are excluded.</t>
  </si>
  <si>
    <t>Results from Lab 7 are excluded.</t>
  </si>
  <si>
    <t>Results from Lab 7 and 10 are excluded.</t>
  </si>
  <si>
    <t>None of Results are excluded.</t>
  </si>
  <si>
    <t>Results from Lab 10 and 12 are excluded.</t>
  </si>
  <si>
    <t>Results from Lab #17 are not included in calculations.</t>
  </si>
  <si>
    <t>Results with "&lt;" are not included in calculations.</t>
  </si>
  <si>
    <t>Rel. Std. Dev. (%) *</t>
  </si>
  <si>
    <t>Z-value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</si>
</sst>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1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18"/>
      <name val="Times New Roman"/>
      <family val="1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5.5"/>
      <name val="Times New Roman"/>
      <family val="0"/>
    </font>
    <font>
      <b/>
      <sz val="11.75"/>
      <name val="Times New Roman"/>
      <family val="0"/>
    </font>
    <font>
      <sz val="11.75"/>
      <name val="Times New Roman"/>
      <family val="0"/>
    </font>
    <font>
      <b/>
      <sz val="15.75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1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167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Alignment="1">
      <alignment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center"/>
    </xf>
    <xf numFmtId="167" fontId="13" fillId="2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left"/>
    </xf>
    <xf numFmtId="0" fontId="14" fillId="4" borderId="0" xfId="0" applyFont="1" applyFill="1" applyAlignment="1">
      <alignment/>
    </xf>
    <xf numFmtId="167" fontId="14" fillId="4" borderId="0" xfId="0" applyNumberFormat="1" applyFont="1" applyFill="1" applyAlignment="1">
      <alignment/>
    </xf>
    <xf numFmtId="167" fontId="14" fillId="4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7" fontId="0" fillId="5" borderId="0" xfId="0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4" fillId="6" borderId="0" xfId="0" applyFont="1" applyFill="1" applyAlignment="1">
      <alignment/>
    </xf>
    <xf numFmtId="167" fontId="14" fillId="6" borderId="0" xfId="0" applyNumberFormat="1" applyFont="1" applyFill="1" applyAlignment="1">
      <alignment/>
    </xf>
    <xf numFmtId="167" fontId="14" fillId="6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167" fontId="14" fillId="6" borderId="0" xfId="0" applyNumberFormat="1" applyFont="1" applyFill="1" applyAlignment="1">
      <alignment horizontal="left"/>
    </xf>
    <xf numFmtId="167" fontId="0" fillId="7" borderId="0" xfId="0" applyNumberFormat="1" applyFill="1" applyAlignment="1">
      <alignment/>
    </xf>
    <xf numFmtId="167" fontId="12" fillId="7" borderId="0" xfId="0" applyNumberFormat="1" applyFont="1" applyFill="1" applyAlignment="1">
      <alignment/>
    </xf>
    <xf numFmtId="167" fontId="14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167" fontId="0" fillId="7" borderId="0" xfId="0" applyNumberFormat="1" applyFill="1" applyAlignment="1">
      <alignment horizontal="center"/>
    </xf>
    <xf numFmtId="0" fontId="12" fillId="7" borderId="0" xfId="0" applyFont="1" applyFill="1" applyAlignment="1">
      <alignment/>
    </xf>
    <xf numFmtId="0" fontId="14" fillId="7" borderId="0" xfId="0" applyFont="1" applyFill="1" applyAlignment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4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14" fillId="6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NFPA_AA-1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Results!$E$13:$E$30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2593248"/>
        <c:axId val="26468321"/>
      </c:scatterChart>
      <c:val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NFPA_AA-2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Results!$J$11:$J$30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crossBetween val="midCat"/>
        <c:dispUnits/>
      </c:valAx>
      <c:valAx>
        <c:axId val="635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NFPA_AA-3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Results!$O$11:$O$30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3733"/>
        <c:crosses val="autoZero"/>
        <c:crossBetween val="midCat"/>
        <c:dispUnits/>
      </c:valAx>
      <c:valAx>
        <c:axId val="4802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NFPA_AA-4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Results!$T$11:$T$30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9560414"/>
        <c:axId val="64717135"/>
      </c:scatterChart>
      <c:valAx>
        <c:axId val="2956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17135"/>
        <c:crosses val="autoZero"/>
        <c:crossBetween val="midCat"/>
        <c:dispUnits/>
      </c:valAx>
      <c:valAx>
        <c:axId val="6471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NFPA_AA-5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Results!$Y$11:$Y$30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5583304"/>
        <c:axId val="7596553"/>
      </c:scatterChart>
      <c:val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crossBetween val="midCat"/>
        <c:dispUnits/>
      </c:valAx>
      <c:valAx>
        <c:axId val="759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NFPA_AA-6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Results!$AD$11:$AD$30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260114"/>
        <c:axId val="11341027"/>
      </c:scatterChart>
      <c:val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crossBetween val="midCat"/>
        <c:dispUnits/>
      </c:val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z-value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55</xdr:row>
      <xdr:rowOff>28575</xdr:rowOff>
    </xdr:from>
    <xdr:to>
      <xdr:col>4</xdr:col>
      <xdr:colOff>314325</xdr:colOff>
      <xdr:row>67</xdr:row>
      <xdr:rowOff>104775</xdr:rowOff>
    </xdr:to>
    <xdr:graphicFrame>
      <xdr:nvGraphicFramePr>
        <xdr:cNvPr id="1" name="Chart 7"/>
        <xdr:cNvGraphicFramePr/>
      </xdr:nvGraphicFramePr>
      <xdr:xfrm>
        <a:off x="447675" y="9658350"/>
        <a:ext cx="3600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55</xdr:row>
      <xdr:rowOff>9525</xdr:rowOff>
    </xdr:from>
    <xdr:to>
      <xdr:col>9</xdr:col>
      <xdr:colOff>466725</xdr:colOff>
      <xdr:row>67</xdr:row>
      <xdr:rowOff>76200</xdr:rowOff>
    </xdr:to>
    <xdr:graphicFrame>
      <xdr:nvGraphicFramePr>
        <xdr:cNvPr id="2" name="Chart 8"/>
        <xdr:cNvGraphicFramePr/>
      </xdr:nvGraphicFramePr>
      <xdr:xfrm>
        <a:off x="4638675" y="9639300"/>
        <a:ext cx="37623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55</xdr:row>
      <xdr:rowOff>9525</xdr:rowOff>
    </xdr:from>
    <xdr:to>
      <xdr:col>14</xdr:col>
      <xdr:colOff>447675</xdr:colOff>
      <xdr:row>67</xdr:row>
      <xdr:rowOff>19050</xdr:rowOff>
    </xdr:to>
    <xdr:graphicFrame>
      <xdr:nvGraphicFramePr>
        <xdr:cNvPr id="3" name="Chart 9"/>
        <xdr:cNvGraphicFramePr/>
      </xdr:nvGraphicFramePr>
      <xdr:xfrm>
        <a:off x="8820150" y="9639300"/>
        <a:ext cx="38100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76200</xdr:colOff>
      <xdr:row>55</xdr:row>
      <xdr:rowOff>0</xdr:rowOff>
    </xdr:from>
    <xdr:to>
      <xdr:col>19</xdr:col>
      <xdr:colOff>590550</xdr:colOff>
      <xdr:row>67</xdr:row>
      <xdr:rowOff>0</xdr:rowOff>
    </xdr:to>
    <xdr:graphicFrame>
      <xdr:nvGraphicFramePr>
        <xdr:cNvPr id="4" name="Chart 10"/>
        <xdr:cNvGraphicFramePr/>
      </xdr:nvGraphicFramePr>
      <xdr:xfrm>
        <a:off x="13125450" y="9629775"/>
        <a:ext cx="3895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38100</xdr:colOff>
      <xdr:row>54</xdr:row>
      <xdr:rowOff>152400</xdr:rowOff>
    </xdr:from>
    <xdr:to>
      <xdr:col>24</xdr:col>
      <xdr:colOff>533400</xdr:colOff>
      <xdr:row>67</xdr:row>
      <xdr:rowOff>28575</xdr:rowOff>
    </xdr:to>
    <xdr:graphicFrame>
      <xdr:nvGraphicFramePr>
        <xdr:cNvPr id="5" name="Chart 11"/>
        <xdr:cNvGraphicFramePr/>
      </xdr:nvGraphicFramePr>
      <xdr:xfrm>
        <a:off x="17325975" y="9620250"/>
        <a:ext cx="40100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47625</xdr:colOff>
      <xdr:row>55</xdr:row>
      <xdr:rowOff>0</xdr:rowOff>
    </xdr:from>
    <xdr:to>
      <xdr:col>29</xdr:col>
      <xdr:colOff>542925</xdr:colOff>
      <xdr:row>67</xdr:row>
      <xdr:rowOff>57150</xdr:rowOff>
    </xdr:to>
    <xdr:graphicFrame>
      <xdr:nvGraphicFramePr>
        <xdr:cNvPr id="6" name="Chart 12"/>
        <xdr:cNvGraphicFramePr/>
      </xdr:nvGraphicFramePr>
      <xdr:xfrm>
        <a:off x="21726525" y="9629775"/>
        <a:ext cx="3695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workbookViewId="0" topLeftCell="A7">
      <selection activeCell="J19" sqref="J19"/>
    </sheetView>
  </sheetViews>
  <sheetFormatPr defaultColWidth="9.140625" defaultRowHeight="12.75"/>
  <cols>
    <col min="1" max="1" width="8.7109375" style="1" customWidth="1"/>
    <col min="2" max="2" width="23.57421875" style="0" customWidth="1"/>
    <col min="3" max="3" width="23.00390625" style="0" customWidth="1"/>
    <col min="4" max="4" width="20.140625" style="0" customWidth="1"/>
    <col min="5" max="5" width="3.28125" style="0" customWidth="1"/>
    <col min="6" max="6" width="16.7109375" style="2" customWidth="1"/>
    <col min="7" max="7" width="20.140625" style="0" customWidth="1"/>
    <col min="8" max="8" width="21.57421875" style="0" customWidth="1"/>
    <col min="9" max="9" width="25.140625" style="0" customWidth="1"/>
  </cols>
  <sheetData>
    <row r="5" spans="1:9" ht="12.75">
      <c r="A5" s="1" t="s">
        <v>0</v>
      </c>
      <c r="B5" s="3" t="s">
        <v>12</v>
      </c>
      <c r="C5" s="3" t="s">
        <v>38</v>
      </c>
      <c r="D5" s="3" t="s">
        <v>13</v>
      </c>
      <c r="E5" s="3"/>
      <c r="F5" s="5" t="s">
        <v>15</v>
      </c>
      <c r="G5" s="3" t="s">
        <v>14</v>
      </c>
      <c r="H5" s="3"/>
      <c r="I5" s="3"/>
    </row>
    <row r="6" spans="1:9" s="6" customFormat="1" ht="25.5">
      <c r="A6" s="5"/>
      <c r="F6" s="1" t="s">
        <v>42</v>
      </c>
      <c r="G6" s="32" t="s">
        <v>16</v>
      </c>
      <c r="H6" s="32" t="s">
        <v>17</v>
      </c>
      <c r="I6" s="6" t="s">
        <v>18</v>
      </c>
    </row>
    <row r="7" spans="1:9" ht="63.75">
      <c r="A7" s="26">
        <v>1</v>
      </c>
      <c r="B7" s="20"/>
      <c r="C7" s="20"/>
      <c r="D7" t="s">
        <v>20</v>
      </c>
      <c r="F7" s="20" t="s">
        <v>130</v>
      </c>
      <c r="G7" s="20" t="s">
        <v>131</v>
      </c>
      <c r="H7" s="20" t="s">
        <v>132</v>
      </c>
      <c r="I7" s="20" t="s">
        <v>133</v>
      </c>
    </row>
    <row r="8" spans="1:9" s="35" customFormat="1" ht="12.75">
      <c r="A8" s="34">
        <v>2</v>
      </c>
      <c r="B8" s="38" t="s">
        <v>136</v>
      </c>
      <c r="C8" s="38" t="s">
        <v>136</v>
      </c>
      <c r="D8" s="38" t="s">
        <v>136</v>
      </c>
      <c r="E8" s="38"/>
      <c r="F8" s="38" t="s">
        <v>136</v>
      </c>
      <c r="G8" s="38" t="s">
        <v>136</v>
      </c>
      <c r="H8" s="38" t="s">
        <v>136</v>
      </c>
      <c r="I8" s="38" t="s">
        <v>136</v>
      </c>
    </row>
    <row r="9" spans="1:9" ht="76.5">
      <c r="A9" s="26">
        <v>3</v>
      </c>
      <c r="B9" s="20" t="s">
        <v>19</v>
      </c>
      <c r="C9" s="20"/>
      <c r="D9" s="20" t="s">
        <v>20</v>
      </c>
      <c r="E9" s="20"/>
      <c r="F9" s="27" t="s">
        <v>43</v>
      </c>
      <c r="G9" s="18" t="s">
        <v>73</v>
      </c>
      <c r="H9" s="18" t="s">
        <v>74</v>
      </c>
      <c r="I9" s="19" t="s">
        <v>75</v>
      </c>
    </row>
    <row r="10" spans="1:9" ht="25.5">
      <c r="A10" s="26">
        <v>4</v>
      </c>
      <c r="B10" s="20"/>
      <c r="C10" s="20"/>
      <c r="D10" s="20" t="s">
        <v>83</v>
      </c>
      <c r="E10" s="20"/>
      <c r="F10" s="27" t="s">
        <v>84</v>
      </c>
      <c r="G10" s="20" t="s">
        <v>85</v>
      </c>
      <c r="H10" s="20" t="s">
        <v>85</v>
      </c>
      <c r="I10" s="20" t="s">
        <v>86</v>
      </c>
    </row>
    <row r="11" spans="1:9" ht="25.5">
      <c r="A11" s="26">
        <v>5</v>
      </c>
      <c r="B11" s="44"/>
      <c r="D11" s="45" t="s">
        <v>139</v>
      </c>
      <c r="F11" s="45" t="s">
        <v>140</v>
      </c>
      <c r="G11" s="45" t="s">
        <v>141</v>
      </c>
      <c r="H11" s="45">
        <v>150</v>
      </c>
      <c r="I11" s="46" t="s">
        <v>142</v>
      </c>
    </row>
    <row r="12" spans="1:9" ht="38.25">
      <c r="A12" s="26">
        <v>6</v>
      </c>
      <c r="B12" s="20"/>
      <c r="C12" s="17" t="s">
        <v>72</v>
      </c>
      <c r="D12" s="25"/>
      <c r="E12" s="20"/>
      <c r="F12" s="27" t="s">
        <v>68</v>
      </c>
      <c r="G12" s="20" t="s">
        <v>69</v>
      </c>
      <c r="H12" s="20" t="s">
        <v>70</v>
      </c>
      <c r="I12" s="20" t="s">
        <v>71</v>
      </c>
    </row>
    <row r="13" spans="1:9" ht="25.5">
      <c r="A13" s="26">
        <v>7</v>
      </c>
      <c r="B13" s="20"/>
      <c r="C13" s="20"/>
      <c r="D13" s="20" t="s">
        <v>101</v>
      </c>
      <c r="E13" s="20"/>
      <c r="F13" s="27"/>
      <c r="G13" s="20"/>
      <c r="H13" s="20"/>
      <c r="I13" s="20"/>
    </row>
    <row r="14" spans="1:9" ht="38.25">
      <c r="A14" s="26">
        <v>8</v>
      </c>
      <c r="B14" s="20" t="s">
        <v>19</v>
      </c>
      <c r="C14" s="26" t="s">
        <v>31</v>
      </c>
      <c r="D14" s="20" t="s">
        <v>20</v>
      </c>
      <c r="E14" s="20"/>
      <c r="F14" s="27" t="s">
        <v>44</v>
      </c>
      <c r="G14" s="20" t="s">
        <v>21</v>
      </c>
      <c r="H14" s="20" t="s">
        <v>22</v>
      </c>
      <c r="I14" s="28" t="s">
        <v>23</v>
      </c>
    </row>
    <row r="15" spans="1:9" ht="63.75">
      <c r="A15" s="26">
        <v>9</v>
      </c>
      <c r="B15" s="17" t="s">
        <v>110</v>
      </c>
      <c r="C15" s="20"/>
      <c r="D15" s="21" t="s">
        <v>111</v>
      </c>
      <c r="E15" s="20"/>
      <c r="F15" s="21" t="s">
        <v>112</v>
      </c>
      <c r="G15" s="21" t="s">
        <v>113</v>
      </c>
      <c r="H15" s="22" t="s">
        <v>114</v>
      </c>
      <c r="I15" s="21" t="s">
        <v>115</v>
      </c>
    </row>
    <row r="16" spans="1:9" ht="25.5">
      <c r="A16" s="26">
        <v>10</v>
      </c>
      <c r="B16" s="20"/>
      <c r="C16" s="20" t="s">
        <v>117</v>
      </c>
      <c r="D16" s="20" t="s">
        <v>118</v>
      </c>
      <c r="E16" s="20"/>
      <c r="F16" s="26" t="s">
        <v>119</v>
      </c>
      <c r="G16" s="26" t="s">
        <v>120</v>
      </c>
      <c r="H16" s="26" t="s">
        <v>121</v>
      </c>
      <c r="I16" s="26" t="s">
        <v>122</v>
      </c>
    </row>
    <row r="17" spans="1:9" ht="51">
      <c r="A17" s="26">
        <v>11</v>
      </c>
      <c r="B17" s="29" t="s">
        <v>24</v>
      </c>
      <c r="C17" s="20"/>
      <c r="D17" s="20" t="s">
        <v>20</v>
      </c>
      <c r="E17" s="20"/>
      <c r="F17" s="27" t="s">
        <v>61</v>
      </c>
      <c r="G17" s="24" t="s">
        <v>59</v>
      </c>
      <c r="H17" s="23">
        <v>55</v>
      </c>
      <c r="I17" s="30" t="s">
        <v>60</v>
      </c>
    </row>
    <row r="18" spans="1:9" ht="51">
      <c r="A18" s="26">
        <v>12</v>
      </c>
      <c r="B18" s="25" t="s">
        <v>88</v>
      </c>
      <c r="C18" s="20"/>
      <c r="D18" s="25" t="s">
        <v>87</v>
      </c>
      <c r="E18" s="20"/>
      <c r="F18" s="25" t="s">
        <v>89</v>
      </c>
      <c r="G18" s="25" t="s">
        <v>90</v>
      </c>
      <c r="H18" s="25" t="s">
        <v>91</v>
      </c>
      <c r="I18" s="25" t="s">
        <v>92</v>
      </c>
    </row>
    <row r="19" spans="1:9" ht="51">
      <c r="A19" s="26">
        <v>13</v>
      </c>
      <c r="B19" s="20" t="s">
        <v>24</v>
      </c>
      <c r="C19" s="20"/>
      <c r="D19" s="20" t="s">
        <v>20</v>
      </c>
      <c r="E19" s="20"/>
      <c r="F19" s="27" t="s">
        <v>76</v>
      </c>
      <c r="G19" s="20"/>
      <c r="H19" s="20" t="s">
        <v>69</v>
      </c>
      <c r="I19" s="28" t="s">
        <v>39</v>
      </c>
    </row>
    <row r="20" spans="1:9" ht="25.5">
      <c r="A20" s="26">
        <v>14</v>
      </c>
      <c r="B20" s="20" t="s">
        <v>103</v>
      </c>
      <c r="C20" s="31" t="s">
        <v>102</v>
      </c>
      <c r="D20" s="20" t="s">
        <v>20</v>
      </c>
      <c r="E20" s="20"/>
      <c r="F20" s="25" t="s">
        <v>104</v>
      </c>
      <c r="G20" s="25" t="s">
        <v>105</v>
      </c>
      <c r="H20" s="25" t="s">
        <v>106</v>
      </c>
      <c r="I20" s="25" t="s">
        <v>107</v>
      </c>
    </row>
    <row r="21" spans="1:9" s="35" customFormat="1" ht="12.75">
      <c r="A21" s="34">
        <v>15</v>
      </c>
      <c r="B21" s="38" t="s">
        <v>136</v>
      </c>
      <c r="C21" s="38" t="s">
        <v>136</v>
      </c>
      <c r="D21" s="38" t="s">
        <v>136</v>
      </c>
      <c r="E21" s="38"/>
      <c r="F21" s="38" t="s">
        <v>136</v>
      </c>
      <c r="G21" s="38" t="s">
        <v>136</v>
      </c>
      <c r="H21" s="38" t="s">
        <v>136</v>
      </c>
      <c r="I21" s="38" t="s">
        <v>136</v>
      </c>
    </row>
    <row r="22" spans="1:9" ht="12.75">
      <c r="A22" s="26">
        <v>16</v>
      </c>
      <c r="B22" s="20"/>
      <c r="C22" s="20"/>
      <c r="D22" t="s">
        <v>20</v>
      </c>
      <c r="E22" s="20"/>
      <c r="F22" s="27"/>
      <c r="G22" s="20"/>
      <c r="H22" s="20"/>
      <c r="I22" s="20"/>
    </row>
    <row r="23" spans="1:14" ht="12.75">
      <c r="A23" s="26">
        <v>17</v>
      </c>
      <c r="B23" s="20"/>
      <c r="C23" s="20"/>
      <c r="D23" s="20"/>
      <c r="E23" s="20"/>
      <c r="F23" s="27"/>
      <c r="G23" s="20"/>
      <c r="H23" s="20"/>
      <c r="I23" s="20"/>
      <c r="N23" s="16"/>
    </row>
    <row r="24" spans="1:14" ht="25.5">
      <c r="A24" s="26">
        <v>18</v>
      </c>
      <c r="B24" s="20" t="s">
        <v>24</v>
      </c>
      <c r="C24" s="26" t="s">
        <v>30</v>
      </c>
      <c r="D24" s="20" t="s">
        <v>20</v>
      </c>
      <c r="E24" s="20"/>
      <c r="F24" s="27" t="s">
        <v>25</v>
      </c>
      <c r="G24" s="26" t="s">
        <v>26</v>
      </c>
      <c r="H24" s="26" t="s">
        <v>27</v>
      </c>
      <c r="I24" s="20" t="s">
        <v>28</v>
      </c>
      <c r="N24" s="16"/>
    </row>
    <row r="25" spans="1:9" ht="76.5">
      <c r="A25" s="26">
        <v>19</v>
      </c>
      <c r="B25" s="20" t="s">
        <v>24</v>
      </c>
      <c r="C25" s="20"/>
      <c r="D25" s="20" t="s">
        <v>20</v>
      </c>
      <c r="E25" s="20"/>
      <c r="F25" s="27" t="s">
        <v>45</v>
      </c>
      <c r="G25" s="20" t="s">
        <v>77</v>
      </c>
      <c r="H25" s="20" t="s">
        <v>78</v>
      </c>
      <c r="I25" s="20" t="s">
        <v>79</v>
      </c>
    </row>
    <row r="26" spans="1:9" ht="51">
      <c r="A26" s="26">
        <v>20</v>
      </c>
      <c r="B26" s="20" t="s">
        <v>24</v>
      </c>
      <c r="C26" s="20"/>
      <c r="D26" s="20" t="s">
        <v>20</v>
      </c>
      <c r="E26" s="20"/>
      <c r="F26" s="20" t="s">
        <v>125</v>
      </c>
      <c r="G26" s="20" t="s">
        <v>126</v>
      </c>
      <c r="H26" s="20" t="s">
        <v>127</v>
      </c>
      <c r="I26" s="20" t="s">
        <v>128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H30" sqref="H30"/>
    </sheetView>
  </sheetViews>
  <sheetFormatPr defaultColWidth="9.140625" defaultRowHeight="12.75"/>
  <cols>
    <col min="2" max="2" width="16.57421875" style="13" customWidth="1"/>
    <col min="3" max="3" width="16.28125" style="13" customWidth="1"/>
    <col min="4" max="4" width="4.57421875" style="13" customWidth="1"/>
    <col min="5" max="5" width="24.28125" style="10" customWidth="1"/>
    <col min="6" max="6" width="22.00390625" style="10" customWidth="1"/>
    <col min="9" max="9" width="23.7109375" style="0" customWidth="1"/>
  </cols>
  <sheetData>
    <row r="1" ht="12.75">
      <c r="A1" s="2" t="s">
        <v>10</v>
      </c>
    </row>
    <row r="2" ht="12.75">
      <c r="A2" s="1"/>
    </row>
    <row r="3" spans="1:6" s="9" customFormat="1" ht="12.75">
      <c r="A3" s="7" t="s">
        <v>36</v>
      </c>
      <c r="B3" s="14" t="s">
        <v>37</v>
      </c>
      <c r="C3" s="14"/>
      <c r="D3" s="14"/>
      <c r="E3" s="11"/>
      <c r="F3" s="11"/>
    </row>
    <row r="4" ht="12.75">
      <c r="A4" s="1"/>
    </row>
    <row r="5" ht="12.75">
      <c r="A5" s="1"/>
    </row>
    <row r="6" ht="12.75">
      <c r="A6" s="1"/>
    </row>
    <row r="7" ht="12.75">
      <c r="A7" s="1"/>
    </row>
    <row r="8" spans="1:6" ht="12.75">
      <c r="A8" s="1" t="s">
        <v>0</v>
      </c>
      <c r="B8" s="13" t="s">
        <v>4</v>
      </c>
      <c r="C8" s="13" t="s">
        <v>3</v>
      </c>
      <c r="E8" s="10" t="s">
        <v>40</v>
      </c>
      <c r="F8" s="10" t="s">
        <v>41</v>
      </c>
    </row>
    <row r="9" spans="1:3" ht="12.75">
      <c r="A9" s="1"/>
      <c r="B9" s="13" t="s">
        <v>5</v>
      </c>
      <c r="C9" s="13" t="s">
        <v>5</v>
      </c>
    </row>
    <row r="10" ht="12.75">
      <c r="A10" s="1"/>
    </row>
    <row r="11" spans="1:6" ht="12.75">
      <c r="A11" s="1">
        <v>1</v>
      </c>
      <c r="B11" s="13">
        <v>19</v>
      </c>
      <c r="C11" s="13">
        <v>19</v>
      </c>
      <c r="E11" s="33">
        <v>1640000</v>
      </c>
      <c r="F11" s="33">
        <v>1660000</v>
      </c>
    </row>
    <row r="12" spans="1:6" s="40" customFormat="1" ht="12.75">
      <c r="A12" s="37">
        <v>2</v>
      </c>
      <c r="B12" s="38" t="s">
        <v>136</v>
      </c>
      <c r="C12" s="38" t="s">
        <v>136</v>
      </c>
      <c r="D12" s="39"/>
      <c r="E12" s="37"/>
      <c r="F12" s="37"/>
    </row>
    <row r="13" spans="1:6" ht="12.75">
      <c r="A13" s="1">
        <v>3</v>
      </c>
      <c r="B13" s="13">
        <v>20</v>
      </c>
      <c r="C13" s="13">
        <v>19</v>
      </c>
      <c r="E13" s="10">
        <v>31411</v>
      </c>
      <c r="F13" s="10">
        <v>44936</v>
      </c>
    </row>
    <row r="14" spans="1:6" ht="12.75">
      <c r="A14" s="1">
        <v>4</v>
      </c>
      <c r="B14" s="13">
        <v>27</v>
      </c>
      <c r="C14" s="13">
        <v>19</v>
      </c>
      <c r="E14" s="10">
        <v>4517</v>
      </c>
      <c r="F14" s="10">
        <v>5121</v>
      </c>
    </row>
    <row r="15" spans="1:6" ht="12.75">
      <c r="A15" s="1">
        <v>5</v>
      </c>
      <c r="B15" s="13" t="s">
        <v>138</v>
      </c>
      <c r="C15" s="13" t="s">
        <v>138</v>
      </c>
      <c r="E15" s="1">
        <v>6044399</v>
      </c>
      <c r="F15" s="1">
        <v>7760382</v>
      </c>
    </row>
    <row r="16" spans="1:6" ht="12.75">
      <c r="A16" s="1">
        <v>6</v>
      </c>
      <c r="B16" s="13" t="s">
        <v>67</v>
      </c>
      <c r="C16" s="13" t="s">
        <v>67</v>
      </c>
      <c r="E16" s="10" t="s">
        <v>80</v>
      </c>
      <c r="F16" s="10" t="s">
        <v>80</v>
      </c>
    </row>
    <row r="17" spans="1:6" ht="12.75">
      <c r="A17" s="1">
        <v>7</v>
      </c>
      <c r="B17" s="13">
        <v>19</v>
      </c>
      <c r="C17" s="13">
        <v>18</v>
      </c>
      <c r="E17" s="10" t="s">
        <v>137</v>
      </c>
      <c r="F17" s="10" t="s">
        <v>137</v>
      </c>
    </row>
    <row r="18" spans="1:6" ht="12.75">
      <c r="A18" s="1">
        <v>8</v>
      </c>
      <c r="B18" s="13">
        <v>17</v>
      </c>
      <c r="C18" s="13">
        <v>17</v>
      </c>
      <c r="E18" s="1" t="s">
        <v>99</v>
      </c>
      <c r="F18" s="1" t="s">
        <v>100</v>
      </c>
    </row>
    <row r="19" spans="1:6" ht="12.75">
      <c r="A19" s="1">
        <v>9</v>
      </c>
      <c r="B19" s="13">
        <v>29</v>
      </c>
      <c r="C19" s="13">
        <v>23</v>
      </c>
      <c r="E19" s="1">
        <v>997</v>
      </c>
      <c r="F19" s="1">
        <v>1031</v>
      </c>
    </row>
    <row r="20" spans="1:6" ht="12.75">
      <c r="A20" s="1">
        <v>10</v>
      </c>
      <c r="B20" s="13" t="s">
        <v>123</v>
      </c>
      <c r="C20" s="13" t="s">
        <v>123</v>
      </c>
      <c r="E20" s="1">
        <v>137399</v>
      </c>
      <c r="F20" s="1">
        <v>110644</v>
      </c>
    </row>
    <row r="21" spans="1:6" ht="12.75">
      <c r="A21" s="1">
        <v>11</v>
      </c>
      <c r="B21" s="13">
        <v>16.4</v>
      </c>
      <c r="C21" s="13">
        <v>15.6</v>
      </c>
      <c r="E21" s="10">
        <v>1838923</v>
      </c>
      <c r="F21" s="10">
        <v>1820561</v>
      </c>
    </row>
    <row r="22" spans="1:6" ht="12.75">
      <c r="A22" s="1">
        <v>12</v>
      </c>
      <c r="B22" s="13" t="s">
        <v>97</v>
      </c>
      <c r="C22" s="13" t="s">
        <v>98</v>
      </c>
      <c r="E22" s="10">
        <v>2138</v>
      </c>
      <c r="F22" s="10">
        <v>10007</v>
      </c>
    </row>
    <row r="23" spans="1:11" s="9" customFormat="1" ht="12.75">
      <c r="A23" s="8">
        <v>13</v>
      </c>
      <c r="B23" s="14">
        <v>20</v>
      </c>
      <c r="C23" s="14">
        <v>19</v>
      </c>
      <c r="D23" s="14"/>
      <c r="E23" s="8">
        <v>3714482</v>
      </c>
      <c r="F23" s="8">
        <v>4411696</v>
      </c>
      <c r="G23" s="9" t="s">
        <v>144</v>
      </c>
      <c r="I23" s="2" t="s">
        <v>145</v>
      </c>
      <c r="J23" s="7"/>
      <c r="K23" s="2"/>
    </row>
    <row r="24" spans="1:9" ht="12.75">
      <c r="A24" s="1">
        <v>14</v>
      </c>
      <c r="B24" s="13">
        <v>20.6</v>
      </c>
      <c r="C24" s="13">
        <v>19.9</v>
      </c>
      <c r="E24" s="1">
        <v>279000</v>
      </c>
      <c r="F24" s="1">
        <v>673000</v>
      </c>
      <c r="I24" t="s">
        <v>146</v>
      </c>
    </row>
    <row r="25" spans="1:6" s="40" customFormat="1" ht="12.75">
      <c r="A25" s="37">
        <v>15</v>
      </c>
      <c r="B25" s="38" t="s">
        <v>136</v>
      </c>
      <c r="C25" s="38" t="s">
        <v>136</v>
      </c>
      <c r="D25" s="39"/>
      <c r="E25" s="37"/>
      <c r="F25" s="37"/>
    </row>
    <row r="26" spans="1:6" ht="12.75">
      <c r="A26" s="1">
        <v>16</v>
      </c>
      <c r="B26" s="13">
        <v>23.1</v>
      </c>
      <c r="C26" s="10" t="s">
        <v>137</v>
      </c>
      <c r="E26" s="10">
        <v>289397</v>
      </c>
      <c r="F26" s="10" t="s">
        <v>137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3">
        <v>18</v>
      </c>
      <c r="C28" s="13">
        <v>18</v>
      </c>
      <c r="E28">
        <v>279000</v>
      </c>
      <c r="F28">
        <v>673000</v>
      </c>
    </row>
    <row r="29" spans="1:3" ht="12.75">
      <c r="A29" s="1">
        <v>19</v>
      </c>
      <c r="B29" s="13">
        <v>32</v>
      </c>
      <c r="C29" s="13">
        <v>26</v>
      </c>
    </row>
    <row r="30" spans="1:6" ht="12.75">
      <c r="A30" s="1">
        <v>20</v>
      </c>
      <c r="B30" s="13">
        <v>18</v>
      </c>
      <c r="C30" s="13">
        <v>19.8</v>
      </c>
      <c r="E30" s="1">
        <v>1680</v>
      </c>
      <c r="F30" s="1">
        <v>2140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7">
      <selection activeCell="C28" sqref="C28"/>
    </sheetView>
  </sheetViews>
  <sheetFormatPr defaultColWidth="9.140625" defaultRowHeight="12.75"/>
  <cols>
    <col min="1" max="1" width="8.7109375" style="1" customWidth="1"/>
    <col min="2" max="2" width="12.28125" style="1" customWidth="1"/>
    <col min="3" max="3" width="16.8515625" style="1" customWidth="1"/>
    <col min="4" max="4" width="15.00390625" style="1" customWidth="1"/>
    <col min="5" max="5" width="11.28125" style="1" customWidth="1"/>
    <col min="6" max="6" width="12.7109375" style="1" customWidth="1"/>
    <col min="7" max="7" width="12.00390625" style="1" customWidth="1"/>
    <col min="8" max="8" width="12.8515625" style="1" customWidth="1"/>
  </cols>
  <sheetData>
    <row r="2" spans="1:8" s="9" customFormat="1" ht="12.75">
      <c r="A2" s="7" t="s">
        <v>51</v>
      </c>
      <c r="B2" s="8"/>
      <c r="C2" s="8"/>
      <c r="D2" s="8"/>
      <c r="E2" s="8"/>
      <c r="F2" s="8"/>
      <c r="G2" s="8"/>
      <c r="H2" s="8"/>
    </row>
    <row r="5" spans="1:8" ht="12.75">
      <c r="A5" s="1" t="s">
        <v>0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49</v>
      </c>
    </row>
    <row r="6" spans="1:8" ht="12.75">
      <c r="A6" s="5"/>
      <c r="B6" s="1" t="s">
        <v>46</v>
      </c>
      <c r="C6" s="1" t="s">
        <v>47</v>
      </c>
      <c r="D6" s="1" t="s">
        <v>47</v>
      </c>
      <c r="E6" s="1" t="s">
        <v>47</v>
      </c>
      <c r="F6" s="1" t="s">
        <v>47</v>
      </c>
      <c r="G6" s="1" t="s">
        <v>48</v>
      </c>
      <c r="H6" s="1" t="s">
        <v>48</v>
      </c>
    </row>
    <row r="7" ht="12.75">
      <c r="A7" s="5"/>
    </row>
    <row r="8" spans="1:8" ht="12.75">
      <c r="A8" s="1">
        <v>1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10</v>
      </c>
    </row>
    <row r="9" spans="1:8" s="35" customFormat="1" ht="12.75">
      <c r="A9" s="36">
        <v>2</v>
      </c>
      <c r="B9" s="38" t="s">
        <v>136</v>
      </c>
      <c r="C9" s="38" t="s">
        <v>136</v>
      </c>
      <c r="D9" s="38" t="s">
        <v>136</v>
      </c>
      <c r="E9" s="38" t="s">
        <v>136</v>
      </c>
      <c r="F9" s="38" t="s">
        <v>136</v>
      </c>
      <c r="G9" s="38" t="s">
        <v>136</v>
      </c>
      <c r="H9" s="38" t="s">
        <v>136</v>
      </c>
    </row>
    <row r="10" spans="1:8" ht="12.75">
      <c r="A10" s="1">
        <v>3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10</v>
      </c>
    </row>
    <row r="11" spans="1:8" ht="12.75">
      <c r="A11" s="1">
        <v>4</v>
      </c>
      <c r="B11" s="1">
        <v>10</v>
      </c>
      <c r="C11" s="1">
        <v>10</v>
      </c>
      <c r="D11" s="1">
        <v>4</v>
      </c>
      <c r="E11" s="1">
        <v>4</v>
      </c>
      <c r="F11" s="1">
        <v>10</v>
      </c>
      <c r="G11" s="1">
        <v>10</v>
      </c>
      <c r="H11" s="1">
        <v>80</v>
      </c>
    </row>
    <row r="12" spans="1:8" ht="12.75">
      <c r="A12" s="1">
        <v>5</v>
      </c>
      <c r="B12" s="1">
        <v>2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20</v>
      </c>
    </row>
    <row r="13" spans="1:7" ht="12.75">
      <c r="A13" s="1">
        <v>6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  <c r="G13" s="1" t="s">
        <v>143</v>
      </c>
    </row>
    <row r="14" ht="12.75">
      <c r="A14" s="1">
        <v>7</v>
      </c>
    </row>
    <row r="15" spans="1:8" ht="12.75">
      <c r="A15" s="1">
        <v>8</v>
      </c>
      <c r="B15" s="1">
        <v>2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50</v>
      </c>
    </row>
    <row r="16" spans="1:8" ht="12.75">
      <c r="A16" s="1">
        <v>9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10</v>
      </c>
    </row>
    <row r="17" spans="1:7" ht="12.75">
      <c r="A17" s="1">
        <v>10</v>
      </c>
      <c r="B17" s="1">
        <v>6</v>
      </c>
      <c r="C17" s="1">
        <v>6</v>
      </c>
      <c r="D17" s="1">
        <v>6</v>
      </c>
      <c r="E17" s="1">
        <v>6</v>
      </c>
      <c r="F17" s="1">
        <v>6</v>
      </c>
      <c r="G17" s="1">
        <v>6</v>
      </c>
    </row>
    <row r="18" spans="1:8" ht="12.75">
      <c r="A18" s="1">
        <v>11</v>
      </c>
      <c r="B18" s="1">
        <v>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30</v>
      </c>
    </row>
    <row r="19" spans="1:8" ht="12.75">
      <c r="A19" s="1">
        <v>12</v>
      </c>
      <c r="B19" s="1">
        <v>2</v>
      </c>
      <c r="C19" s="1">
        <v>2</v>
      </c>
      <c r="D19" s="1">
        <v>2</v>
      </c>
      <c r="E19" s="1">
        <v>0.5</v>
      </c>
      <c r="F19" s="1">
        <v>2</v>
      </c>
      <c r="G19" s="1" t="s">
        <v>93</v>
      </c>
      <c r="H19" s="1">
        <v>20</v>
      </c>
    </row>
    <row r="20" spans="1:7" ht="12.75">
      <c r="A20" s="1">
        <v>13</v>
      </c>
      <c r="B20" s="1">
        <v>0.7</v>
      </c>
      <c r="C20" s="1">
        <v>0.7</v>
      </c>
      <c r="D20" s="1">
        <v>0.5</v>
      </c>
      <c r="E20" s="1">
        <v>0.7</v>
      </c>
      <c r="F20" s="1">
        <v>0.7</v>
      </c>
      <c r="G20" s="1">
        <v>5</v>
      </c>
    </row>
    <row r="21" spans="1:8" ht="12.75">
      <c r="A21" s="1">
        <v>14</v>
      </c>
      <c r="B21" s="1">
        <v>4</v>
      </c>
      <c r="C21" s="1">
        <v>4</v>
      </c>
      <c r="D21" s="1">
        <v>4</v>
      </c>
      <c r="E21" s="1">
        <v>2</v>
      </c>
      <c r="F21" s="1">
        <v>4</v>
      </c>
      <c r="G21" s="1">
        <v>4</v>
      </c>
      <c r="H21" s="1">
        <v>40</v>
      </c>
    </row>
    <row r="22" spans="1:8" s="35" customFormat="1" ht="12.75">
      <c r="A22" s="36">
        <v>15</v>
      </c>
      <c r="B22" s="38" t="s">
        <v>136</v>
      </c>
      <c r="C22" s="38" t="s">
        <v>136</v>
      </c>
      <c r="D22" s="38" t="s">
        <v>136</v>
      </c>
      <c r="E22" s="38" t="s">
        <v>136</v>
      </c>
      <c r="F22" s="38" t="s">
        <v>136</v>
      </c>
      <c r="G22" s="38" t="s">
        <v>136</v>
      </c>
      <c r="H22" s="38" t="s">
        <v>136</v>
      </c>
    </row>
    <row r="23" spans="1:7" ht="12.75">
      <c r="A23" s="1">
        <v>16</v>
      </c>
      <c r="B23" s="1">
        <v>4</v>
      </c>
      <c r="C23" s="1">
        <v>4</v>
      </c>
      <c r="D23" s="1">
        <v>4</v>
      </c>
      <c r="E23" s="1">
        <v>4</v>
      </c>
      <c r="F23" s="1">
        <v>4</v>
      </c>
      <c r="G23" s="1">
        <v>10</v>
      </c>
    </row>
    <row r="24" spans="1:8" ht="12.75">
      <c r="A24" s="1">
        <v>17</v>
      </c>
      <c r="B24" s="1" t="s">
        <v>80</v>
      </c>
      <c r="C24" s="1" t="s">
        <v>80</v>
      </c>
      <c r="D24" s="1" t="s">
        <v>80</v>
      </c>
      <c r="E24" s="1" t="s">
        <v>80</v>
      </c>
      <c r="F24" s="1" t="s">
        <v>80</v>
      </c>
      <c r="G24" s="1" t="s">
        <v>80</v>
      </c>
      <c r="H24" s="1" t="s">
        <v>80</v>
      </c>
    </row>
    <row r="25" spans="1:2" ht="12.75">
      <c r="A25" s="1">
        <v>18</v>
      </c>
      <c r="B25" s="1">
        <v>1</v>
      </c>
    </row>
    <row r="26" spans="1:8" ht="12.75">
      <c r="A26" s="1">
        <v>19</v>
      </c>
      <c r="B26" s="1" t="s">
        <v>80</v>
      </c>
      <c r="C26" s="1" t="s">
        <v>80</v>
      </c>
      <c r="D26" s="1" t="s">
        <v>80</v>
      </c>
      <c r="E26" s="1" t="s">
        <v>80</v>
      </c>
      <c r="F26" s="1" t="s">
        <v>80</v>
      </c>
      <c r="G26" s="1" t="s">
        <v>80</v>
      </c>
      <c r="H26" s="1" t="s">
        <v>80</v>
      </c>
    </row>
    <row r="27" spans="1:8" ht="12.75">
      <c r="A27" s="1">
        <v>20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D24" sqref="D24"/>
    </sheetView>
  </sheetViews>
  <sheetFormatPr defaultColWidth="9.140625" defaultRowHeight="12.75"/>
  <cols>
    <col min="1" max="1" width="8.7109375" style="1" customWidth="1"/>
    <col min="2" max="2" width="29.8515625" style="0" customWidth="1"/>
    <col min="3" max="3" width="15.28125" style="0" customWidth="1"/>
    <col min="4" max="4" width="16.421875" style="0" customWidth="1"/>
  </cols>
  <sheetData>
    <row r="2" s="9" customFormat="1" ht="12.75">
      <c r="A2" s="7"/>
    </row>
    <row r="5" spans="1:3" ht="12.75">
      <c r="A5" s="1" t="s">
        <v>0</v>
      </c>
      <c r="B5" t="s">
        <v>29</v>
      </c>
      <c r="C5" t="s">
        <v>50</v>
      </c>
    </row>
    <row r="6" ht="12.75">
      <c r="A6" s="5"/>
    </row>
    <row r="7" ht="12.75">
      <c r="A7" s="5"/>
    </row>
    <row r="8" spans="1:3" ht="12.75">
      <c r="A8" s="1">
        <v>1</v>
      </c>
      <c r="B8" t="s">
        <v>134</v>
      </c>
      <c r="C8" t="s">
        <v>58</v>
      </c>
    </row>
    <row r="9" spans="1:3" s="35" customFormat="1" ht="12.75">
      <c r="A9" s="36">
        <v>2</v>
      </c>
      <c r="B9" s="38" t="s">
        <v>136</v>
      </c>
      <c r="C9" s="38" t="s">
        <v>136</v>
      </c>
    </row>
    <row r="10" spans="1:3" ht="12.75">
      <c r="A10" s="1">
        <v>3</v>
      </c>
      <c r="B10" t="s">
        <v>149</v>
      </c>
      <c r="C10" t="s">
        <v>58</v>
      </c>
    </row>
    <row r="11" spans="1:3" ht="15.75">
      <c r="A11" s="1">
        <v>4</v>
      </c>
      <c r="B11" s="47" t="s">
        <v>150</v>
      </c>
      <c r="C11" t="s">
        <v>58</v>
      </c>
    </row>
    <row r="12" spans="1:3" ht="15.75">
      <c r="A12" s="1">
        <v>5</v>
      </c>
      <c r="B12" s="47" t="s">
        <v>147</v>
      </c>
      <c r="C12" t="s">
        <v>58</v>
      </c>
    </row>
    <row r="13" spans="1:3" ht="12.75">
      <c r="A13" s="1">
        <v>6</v>
      </c>
      <c r="B13" s="4" t="s">
        <v>148</v>
      </c>
      <c r="C13" t="s">
        <v>58</v>
      </c>
    </row>
    <row r="14" spans="1:2" ht="12.75">
      <c r="A14" s="1">
        <v>7</v>
      </c>
      <c r="B14" s="4" t="s">
        <v>137</v>
      </c>
    </row>
    <row r="15" spans="1:3" ht="12.75">
      <c r="A15" s="1">
        <v>8</v>
      </c>
      <c r="B15" t="s">
        <v>151</v>
      </c>
      <c r="C15" t="s">
        <v>58</v>
      </c>
    </row>
    <row r="16" spans="1:3" ht="15.75">
      <c r="A16" s="1">
        <v>9</v>
      </c>
      <c r="B16" s="47" t="s">
        <v>147</v>
      </c>
      <c r="C16" t="s">
        <v>58</v>
      </c>
    </row>
    <row r="17" spans="1:3" ht="15.75">
      <c r="A17" s="1">
        <v>10</v>
      </c>
      <c r="B17" s="47" t="s">
        <v>147</v>
      </c>
      <c r="C17" t="s">
        <v>58</v>
      </c>
    </row>
    <row r="18" spans="1:3" ht="15.75">
      <c r="A18" s="1">
        <v>11</v>
      </c>
      <c r="B18" s="47" t="s">
        <v>153</v>
      </c>
      <c r="C18" t="s">
        <v>58</v>
      </c>
    </row>
    <row r="19" spans="1:3" ht="18.75">
      <c r="A19" s="1">
        <v>12</v>
      </c>
      <c r="B19" s="48" t="s">
        <v>152</v>
      </c>
      <c r="C19" t="s">
        <v>58</v>
      </c>
    </row>
    <row r="20" spans="1:3" ht="18.75">
      <c r="A20" s="1">
        <v>13</v>
      </c>
      <c r="B20" s="15" t="s">
        <v>94</v>
      </c>
      <c r="C20" t="s">
        <v>58</v>
      </c>
    </row>
    <row r="21" spans="1:3" ht="12.75">
      <c r="A21" s="1">
        <v>14</v>
      </c>
      <c r="B21" t="s">
        <v>108</v>
      </c>
      <c r="C21" t="s">
        <v>58</v>
      </c>
    </row>
    <row r="22" spans="1:3" s="35" customFormat="1" ht="12.75">
      <c r="A22" s="36">
        <v>15</v>
      </c>
      <c r="B22" s="38" t="s">
        <v>136</v>
      </c>
      <c r="C22" s="38" t="s">
        <v>136</v>
      </c>
    </row>
    <row r="23" spans="1:3" ht="15.75">
      <c r="A23" s="1">
        <v>16</v>
      </c>
      <c r="B23" s="47" t="s">
        <v>147</v>
      </c>
      <c r="C23" t="s">
        <v>58</v>
      </c>
    </row>
    <row r="24" spans="1:3" ht="12.75">
      <c r="A24" s="1">
        <v>17</v>
      </c>
      <c r="B24" t="s">
        <v>137</v>
      </c>
      <c r="C24" t="s">
        <v>137</v>
      </c>
    </row>
    <row r="25" spans="1:3" ht="15.75">
      <c r="A25" s="1">
        <v>18</v>
      </c>
      <c r="B25" s="47" t="s">
        <v>147</v>
      </c>
      <c r="C25" t="s">
        <v>58</v>
      </c>
    </row>
    <row r="26" spans="1:3" ht="12.75">
      <c r="A26" s="1">
        <v>19</v>
      </c>
      <c r="B26" s="4" t="s">
        <v>148</v>
      </c>
      <c r="C26" t="s">
        <v>58</v>
      </c>
    </row>
    <row r="27" spans="1:3" ht="15.75">
      <c r="A27" s="1">
        <v>20</v>
      </c>
      <c r="B27" s="47" t="s">
        <v>147</v>
      </c>
      <c r="C27" t="s">
        <v>129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tabSelected="1" workbookViewId="0" topLeftCell="A1">
      <selection activeCell="D6" sqref="D6"/>
    </sheetView>
  </sheetViews>
  <sheetFormatPr defaultColWidth="9.140625" defaultRowHeight="12.75"/>
  <cols>
    <col min="2" max="2" width="18.421875" style="0" customWidth="1"/>
    <col min="3" max="3" width="19.28125" style="0" customWidth="1"/>
    <col min="4" max="4" width="9.140625" style="1" customWidth="1"/>
    <col min="5" max="5" width="9.140625" style="80" customWidth="1"/>
    <col min="6" max="6" width="3.140625" style="76" customWidth="1"/>
    <col min="7" max="7" width="18.8515625" style="0" customWidth="1"/>
    <col min="8" max="8" width="17.00390625" style="0" customWidth="1"/>
    <col min="9" max="9" width="14.8515625" style="1" customWidth="1"/>
    <col min="11" max="11" width="3.57421875" style="76" customWidth="1"/>
    <col min="12" max="12" width="20.57421875" style="0" customWidth="1"/>
    <col min="13" max="13" width="16.00390625" style="0" customWidth="1"/>
    <col min="14" max="14" width="14.421875" style="1" customWidth="1"/>
    <col min="16" max="16" width="3.8515625" style="76" customWidth="1"/>
    <col min="17" max="17" width="21.57421875" style="0" customWidth="1"/>
    <col min="18" max="18" width="20.00390625" style="0" customWidth="1"/>
    <col min="19" max="19" width="9.140625" style="1" customWidth="1"/>
    <col min="21" max="21" width="3.7109375" style="76" customWidth="1"/>
    <col min="22" max="22" width="23.00390625" style="0" customWidth="1"/>
    <col min="23" max="23" width="20.57421875" style="0" customWidth="1"/>
    <col min="24" max="24" width="9.140625" style="1" customWidth="1"/>
    <col min="26" max="26" width="4.00390625" style="76" customWidth="1"/>
    <col min="27" max="27" width="20.28125" style="0" customWidth="1"/>
    <col min="28" max="28" width="18.57421875" style="0" customWidth="1"/>
    <col min="29" max="29" width="9.140625" style="1" customWidth="1"/>
    <col min="31" max="31" width="3.140625" style="76" customWidth="1"/>
  </cols>
  <sheetData>
    <row r="1" spans="2:29" ht="12.75">
      <c r="B1" s="49"/>
      <c r="C1" s="49"/>
      <c r="D1" s="13"/>
      <c r="F1" s="73"/>
      <c r="G1" s="49"/>
      <c r="H1" s="49"/>
      <c r="I1" s="13"/>
      <c r="J1" s="49"/>
      <c r="K1" s="73"/>
      <c r="L1" s="49"/>
      <c r="M1" s="49"/>
      <c r="N1" s="13"/>
      <c r="O1" s="49"/>
      <c r="P1" s="73"/>
      <c r="Q1" s="49"/>
      <c r="R1" s="49"/>
      <c r="S1" s="13"/>
      <c r="T1" s="49"/>
      <c r="U1" s="73"/>
      <c r="V1" s="49"/>
      <c r="W1" s="49"/>
      <c r="X1" s="13"/>
      <c r="Y1" s="49"/>
      <c r="Z1" s="73"/>
      <c r="AA1" s="49"/>
      <c r="AB1" s="49"/>
      <c r="AC1" s="13"/>
    </row>
    <row r="2" spans="2:29" ht="12.75">
      <c r="B2" s="49"/>
      <c r="C2" s="49"/>
      <c r="D2" s="13"/>
      <c r="F2" s="73"/>
      <c r="G2" s="49"/>
      <c r="H2" s="49"/>
      <c r="I2" s="13"/>
      <c r="J2" s="49"/>
      <c r="K2" s="73"/>
      <c r="L2" s="49"/>
      <c r="M2" s="49"/>
      <c r="N2" s="13"/>
      <c r="O2" s="49"/>
      <c r="P2" s="73"/>
      <c r="Q2" s="49"/>
      <c r="R2" s="49"/>
      <c r="S2" s="13"/>
      <c r="T2" s="49"/>
      <c r="U2" s="73"/>
      <c r="V2" s="49"/>
      <c r="W2" s="49"/>
      <c r="X2" s="13"/>
      <c r="Y2" s="49"/>
      <c r="Z2" s="73"/>
      <c r="AA2" s="49"/>
      <c r="AB2" s="49"/>
      <c r="AC2" s="13"/>
    </row>
    <row r="3" spans="2:29" ht="12.75">
      <c r="B3" s="49"/>
      <c r="C3" s="49"/>
      <c r="D3" s="13"/>
      <c r="F3" s="73"/>
      <c r="G3" s="49"/>
      <c r="H3" s="49"/>
      <c r="I3" s="13"/>
      <c r="J3" s="49"/>
      <c r="K3" s="73"/>
      <c r="L3" s="49"/>
      <c r="M3" s="49"/>
      <c r="N3" s="13"/>
      <c r="O3" s="49"/>
      <c r="P3" s="73"/>
      <c r="Q3" s="49"/>
      <c r="R3" s="49"/>
      <c r="S3" s="13"/>
      <c r="T3" s="49"/>
      <c r="U3" s="73"/>
      <c r="V3" s="49"/>
      <c r="W3" s="49"/>
      <c r="X3" s="13"/>
      <c r="Y3" s="49"/>
      <c r="Z3" s="73"/>
      <c r="AA3" s="49"/>
      <c r="AB3" s="49"/>
      <c r="AC3" s="13"/>
    </row>
    <row r="4" spans="2:29" ht="12.75">
      <c r="B4" s="49"/>
      <c r="C4" s="49"/>
      <c r="D4" s="13"/>
      <c r="F4" s="73"/>
      <c r="G4" s="49"/>
      <c r="H4" s="49"/>
      <c r="I4" s="13"/>
      <c r="J4" s="49"/>
      <c r="K4" s="73"/>
      <c r="L4" s="49"/>
      <c r="M4" s="49"/>
      <c r="N4" s="13"/>
      <c r="O4" s="49"/>
      <c r="P4" s="73"/>
      <c r="Q4" s="49"/>
      <c r="R4" s="49"/>
      <c r="S4" s="13"/>
      <c r="T4" s="49"/>
      <c r="U4" s="73"/>
      <c r="V4" s="49"/>
      <c r="W4" s="49"/>
      <c r="X4" s="13"/>
      <c r="Y4" s="49"/>
      <c r="Z4" s="73"/>
      <c r="AA4" s="49"/>
      <c r="AB4" s="49"/>
      <c r="AC4" s="13"/>
    </row>
    <row r="5" spans="2:31" s="50" customFormat="1" ht="15.75">
      <c r="B5" s="51" t="s">
        <v>154</v>
      </c>
      <c r="C5" s="51"/>
      <c r="D5" s="52"/>
      <c r="E5" s="81"/>
      <c r="F5" s="74"/>
      <c r="G5" s="51" t="s">
        <v>155</v>
      </c>
      <c r="H5" s="51"/>
      <c r="I5" s="52"/>
      <c r="J5" s="51"/>
      <c r="K5" s="74"/>
      <c r="L5" s="51" t="s">
        <v>156</v>
      </c>
      <c r="M5" s="51"/>
      <c r="N5" s="52"/>
      <c r="O5" s="51"/>
      <c r="P5" s="74"/>
      <c r="Q5" s="51" t="s">
        <v>157</v>
      </c>
      <c r="R5" s="51"/>
      <c r="S5" s="52"/>
      <c r="T5" s="51"/>
      <c r="U5" s="74"/>
      <c r="V5" s="51" t="s">
        <v>158</v>
      </c>
      <c r="W5" s="51"/>
      <c r="X5" s="52"/>
      <c r="Y5" s="51"/>
      <c r="Z5" s="74"/>
      <c r="AA5" s="51" t="s">
        <v>159</v>
      </c>
      <c r="AB5" s="51"/>
      <c r="AC5" s="52"/>
      <c r="AE5" s="78"/>
    </row>
    <row r="6" spans="2:31" s="50" customFormat="1" ht="15.75">
      <c r="B6" s="51"/>
      <c r="C6" s="51"/>
      <c r="D6" s="52"/>
      <c r="E6" s="81"/>
      <c r="F6" s="74"/>
      <c r="G6" s="51"/>
      <c r="H6" s="51"/>
      <c r="I6" s="52"/>
      <c r="J6" s="51"/>
      <c r="K6" s="74"/>
      <c r="L6" s="51"/>
      <c r="M6" s="51"/>
      <c r="N6" s="52"/>
      <c r="O6" s="51"/>
      <c r="P6" s="74"/>
      <c r="Q6" s="51"/>
      <c r="R6" s="51"/>
      <c r="S6" s="52"/>
      <c r="T6" s="51"/>
      <c r="U6" s="74"/>
      <c r="V6" s="51" t="s">
        <v>160</v>
      </c>
      <c r="W6" s="51"/>
      <c r="X6" s="52"/>
      <c r="Y6" s="51"/>
      <c r="Z6" s="74"/>
      <c r="AA6" s="51" t="s">
        <v>161</v>
      </c>
      <c r="AB6" s="51"/>
      <c r="AC6" s="52"/>
      <c r="AE6" s="78"/>
    </row>
    <row r="7" spans="2:29" ht="12.75">
      <c r="B7" s="49"/>
      <c r="C7" s="49"/>
      <c r="D7" s="13"/>
      <c r="F7" s="73"/>
      <c r="G7" s="49"/>
      <c r="H7" s="49"/>
      <c r="I7" s="13"/>
      <c r="J7" s="49"/>
      <c r="K7" s="73"/>
      <c r="L7" s="49"/>
      <c r="M7" s="49"/>
      <c r="N7" s="13"/>
      <c r="O7" s="49"/>
      <c r="P7" s="73"/>
      <c r="Q7" s="49"/>
      <c r="R7" s="49"/>
      <c r="S7" s="13"/>
      <c r="T7" s="49"/>
      <c r="U7" s="73"/>
      <c r="V7" s="49"/>
      <c r="W7" s="49"/>
      <c r="X7" s="13"/>
      <c r="Y7" s="49"/>
      <c r="Z7" s="73"/>
      <c r="AA7" s="49"/>
      <c r="AB7" s="49"/>
      <c r="AC7" s="13"/>
    </row>
    <row r="8" spans="1:30" ht="12.75">
      <c r="A8" s="1" t="s">
        <v>0</v>
      </c>
      <c r="B8" s="13" t="s">
        <v>4</v>
      </c>
      <c r="C8" s="13" t="s">
        <v>3</v>
      </c>
      <c r="D8" s="13" t="s">
        <v>162</v>
      </c>
      <c r="E8" s="80" t="s">
        <v>182</v>
      </c>
      <c r="F8" s="73"/>
      <c r="G8" s="13" t="s">
        <v>4</v>
      </c>
      <c r="H8" s="13" t="s">
        <v>3</v>
      </c>
      <c r="I8" s="13" t="s">
        <v>162</v>
      </c>
      <c r="J8" s="49" t="s">
        <v>182</v>
      </c>
      <c r="K8" s="73"/>
      <c r="L8" s="13" t="s">
        <v>4</v>
      </c>
      <c r="M8" s="13" t="s">
        <v>3</v>
      </c>
      <c r="N8" s="13" t="s">
        <v>162</v>
      </c>
      <c r="O8" s="49" t="s">
        <v>182</v>
      </c>
      <c r="P8" s="73"/>
      <c r="Q8" s="13" t="s">
        <v>4</v>
      </c>
      <c r="R8" s="13" t="s">
        <v>3</v>
      </c>
      <c r="S8" s="13" t="s">
        <v>162</v>
      </c>
      <c r="T8" s="49" t="s">
        <v>182</v>
      </c>
      <c r="U8" s="73"/>
      <c r="V8" s="13" t="s">
        <v>4</v>
      </c>
      <c r="W8" s="13" t="s">
        <v>3</v>
      </c>
      <c r="X8" s="13" t="s">
        <v>162</v>
      </c>
      <c r="Y8" s="49" t="s">
        <v>182</v>
      </c>
      <c r="Z8" s="73"/>
      <c r="AA8" s="13" t="s">
        <v>4</v>
      </c>
      <c r="AB8" s="13" t="s">
        <v>3</v>
      </c>
      <c r="AC8" s="13" t="s">
        <v>162</v>
      </c>
      <c r="AD8" s="13" t="s">
        <v>182</v>
      </c>
    </row>
    <row r="9" spans="1:29" ht="12.75">
      <c r="A9" s="1"/>
      <c r="B9" s="13" t="s">
        <v>5</v>
      </c>
      <c r="C9" s="13" t="s">
        <v>5</v>
      </c>
      <c r="D9" s="13" t="s">
        <v>5</v>
      </c>
      <c r="F9" s="73"/>
      <c r="G9" s="13" t="s">
        <v>5</v>
      </c>
      <c r="H9" s="13" t="s">
        <v>5</v>
      </c>
      <c r="I9" s="13" t="s">
        <v>5</v>
      </c>
      <c r="J9" s="49"/>
      <c r="K9" s="73"/>
      <c r="L9" s="13" t="s">
        <v>5</v>
      </c>
      <c r="M9" s="13" t="s">
        <v>5</v>
      </c>
      <c r="N9" s="13" t="s">
        <v>5</v>
      </c>
      <c r="O9" s="49"/>
      <c r="P9" s="73"/>
      <c r="Q9" s="13" t="s">
        <v>5</v>
      </c>
      <c r="R9" s="13" t="s">
        <v>5</v>
      </c>
      <c r="S9" s="13" t="s">
        <v>5</v>
      </c>
      <c r="T9" s="49"/>
      <c r="U9" s="73"/>
      <c r="V9" s="13" t="s">
        <v>5</v>
      </c>
      <c r="W9" s="13" t="s">
        <v>5</v>
      </c>
      <c r="X9" s="13" t="s">
        <v>5</v>
      </c>
      <c r="Y9" s="49"/>
      <c r="Z9" s="73"/>
      <c r="AA9" s="13" t="s">
        <v>5</v>
      </c>
      <c r="AB9" s="13" t="s">
        <v>5</v>
      </c>
      <c r="AC9" s="13" t="s">
        <v>5</v>
      </c>
    </row>
    <row r="10" spans="1:29" ht="12.75">
      <c r="A10" s="1"/>
      <c r="B10" s="13"/>
      <c r="C10" s="13"/>
      <c r="D10" s="13"/>
      <c r="F10" s="73"/>
      <c r="G10" s="13"/>
      <c r="H10" s="13"/>
      <c r="I10" s="13"/>
      <c r="J10" s="49"/>
      <c r="K10" s="73"/>
      <c r="L10" s="13"/>
      <c r="M10" s="13"/>
      <c r="N10" s="13"/>
      <c r="O10" s="49"/>
      <c r="P10" s="73"/>
      <c r="Q10" s="13"/>
      <c r="R10" s="13"/>
      <c r="S10" s="13"/>
      <c r="T10" s="49"/>
      <c r="U10" s="73"/>
      <c r="V10" s="13"/>
      <c r="W10" s="13"/>
      <c r="X10" s="13"/>
      <c r="Y10" s="49"/>
      <c r="Z10" s="73"/>
      <c r="AA10" s="13"/>
      <c r="AB10" s="13"/>
      <c r="AC10" s="13"/>
    </row>
    <row r="11" spans="1:30" ht="12.75">
      <c r="A11" s="1">
        <v>1</v>
      </c>
      <c r="B11" s="13">
        <v>21</v>
      </c>
      <c r="C11" s="13">
        <v>22</v>
      </c>
      <c r="D11" s="13">
        <f>AVERAGE(B11:C11)</f>
        <v>21.5</v>
      </c>
      <c r="E11" s="80">
        <f>(D11-D32)/D33</f>
        <v>-0.03398321534265781</v>
      </c>
      <c r="F11" s="73"/>
      <c r="G11" s="13">
        <v>102</v>
      </c>
      <c r="H11" s="13">
        <v>101</v>
      </c>
      <c r="I11" s="13">
        <f>AVERAGE(G11:H11)</f>
        <v>101.5</v>
      </c>
      <c r="J11" s="80">
        <f>(I11-I32)/I33</f>
        <v>-0.0247410138245565</v>
      </c>
      <c r="K11" s="77"/>
      <c r="L11" s="13">
        <v>222</v>
      </c>
      <c r="M11" s="13">
        <v>211</v>
      </c>
      <c r="N11" s="13">
        <f>AVERAGE(L11:M11)</f>
        <v>216.5</v>
      </c>
      <c r="O11" s="80">
        <f>(N11-N32)/N33</f>
        <v>1.928414798157775</v>
      </c>
      <c r="P11" s="73"/>
      <c r="Q11" s="13">
        <v>147</v>
      </c>
      <c r="R11" s="13">
        <v>142</v>
      </c>
      <c r="S11" s="13">
        <f>AVERAGE(Q11:R11)</f>
        <v>144.5</v>
      </c>
      <c r="T11" s="80">
        <f>(S11-S32)/S33</f>
        <v>-0.31685611398486546</v>
      </c>
      <c r="U11" s="73"/>
      <c r="V11" s="13">
        <v>22</v>
      </c>
      <c r="W11" s="13">
        <v>22</v>
      </c>
      <c r="X11" s="13">
        <f>AVERAGE(V11:W11)</f>
        <v>22</v>
      </c>
      <c r="Y11" s="80">
        <f>(X11-X32)/X33</f>
        <v>-0.24139494952998145</v>
      </c>
      <c r="Z11" s="73"/>
      <c r="AA11" s="13">
        <v>19</v>
      </c>
      <c r="AB11" s="13">
        <v>19</v>
      </c>
      <c r="AC11" s="13">
        <f>AVERAGE(AA11:AB11)</f>
        <v>19</v>
      </c>
      <c r="AD11" s="80">
        <f>(AC11-AC32)/AC33</f>
        <v>-0.4246010950142898</v>
      </c>
    </row>
    <row r="12" spans="1:30" ht="12.75">
      <c r="A12" s="37">
        <v>2</v>
      </c>
      <c r="B12" s="38" t="s">
        <v>136</v>
      </c>
      <c r="C12" s="38" t="s">
        <v>136</v>
      </c>
      <c r="D12" s="38"/>
      <c r="F12" s="73"/>
      <c r="G12" s="38" t="s">
        <v>136</v>
      </c>
      <c r="H12" s="38" t="s">
        <v>136</v>
      </c>
      <c r="I12" s="41"/>
      <c r="J12" s="80"/>
      <c r="K12" s="73"/>
      <c r="L12" s="41" t="s">
        <v>136</v>
      </c>
      <c r="M12" s="41" t="s">
        <v>136</v>
      </c>
      <c r="N12" s="41"/>
      <c r="O12" s="80"/>
      <c r="P12" s="73"/>
      <c r="Q12" s="38" t="s">
        <v>136</v>
      </c>
      <c r="R12" s="38" t="s">
        <v>136</v>
      </c>
      <c r="S12" s="38"/>
      <c r="T12" s="80"/>
      <c r="U12" s="73"/>
      <c r="V12" s="38" t="s">
        <v>136</v>
      </c>
      <c r="W12" s="38" t="s">
        <v>136</v>
      </c>
      <c r="X12" s="38"/>
      <c r="Y12" s="80"/>
      <c r="Z12" s="73"/>
      <c r="AA12" s="38" t="s">
        <v>136</v>
      </c>
      <c r="AB12" s="38" t="s">
        <v>136</v>
      </c>
      <c r="AC12" s="38"/>
      <c r="AD12" s="80"/>
    </row>
    <row r="13" spans="1:30" ht="12.75">
      <c r="A13" s="1">
        <v>3</v>
      </c>
      <c r="B13" s="13">
        <v>15.9</v>
      </c>
      <c r="C13" s="13">
        <v>16.7</v>
      </c>
      <c r="D13" s="13">
        <f>AVERAGE(B13:C13)</f>
        <v>16.3</v>
      </c>
      <c r="E13" s="80">
        <f>(D13-D32)/D33</f>
        <v>-0.3899512839679063</v>
      </c>
      <c r="F13" s="73"/>
      <c r="G13" s="13">
        <v>88</v>
      </c>
      <c r="H13" s="13">
        <v>85.2</v>
      </c>
      <c r="I13" s="13">
        <f>AVERAGE(G13:H13)</f>
        <v>86.6</v>
      </c>
      <c r="J13" s="80">
        <f>(I13-I32)/I33</f>
        <v>-0.22528177548088274</v>
      </c>
      <c r="K13" s="73"/>
      <c r="L13" s="13">
        <v>140.9</v>
      </c>
      <c r="M13" s="13">
        <v>146.8</v>
      </c>
      <c r="N13" s="13">
        <f>AVERAGE(L13:M13)</f>
        <v>143.85000000000002</v>
      </c>
      <c r="O13" s="80">
        <f>(N13-N32)/N33</f>
        <v>0.4691361409279733</v>
      </c>
      <c r="P13" s="73"/>
      <c r="Q13" s="13">
        <v>140</v>
      </c>
      <c r="R13" s="13">
        <v>142.7</v>
      </c>
      <c r="S13" s="13">
        <f>AVERAGE(Q13:R13)</f>
        <v>141.35</v>
      </c>
      <c r="T13" s="80">
        <f>(S13-S32)/S33</f>
        <v>-0.39190098308654453</v>
      </c>
      <c r="U13" s="73"/>
      <c r="V13" s="13">
        <v>15.4</v>
      </c>
      <c r="W13" s="13">
        <v>14.3</v>
      </c>
      <c r="X13" s="13">
        <f>AVERAGE(V13:W13)</f>
        <v>14.850000000000001</v>
      </c>
      <c r="Y13" s="80">
        <f>(X13-X32)/X33</f>
        <v>-0.47183205088370206</v>
      </c>
      <c r="Z13" s="73"/>
      <c r="AA13" s="13">
        <v>20</v>
      </c>
      <c r="AB13" s="13">
        <v>19</v>
      </c>
      <c r="AC13" s="13">
        <f>AVERAGE(AA13:AB13)</f>
        <v>19.5</v>
      </c>
      <c r="AD13" s="80">
        <f>(AC13-AC32)/AC33</f>
        <v>-0.28473249900958253</v>
      </c>
    </row>
    <row r="14" spans="1:30" ht="12.75">
      <c r="A14" s="1">
        <v>4</v>
      </c>
      <c r="B14" s="13">
        <v>59</v>
      </c>
      <c r="C14" s="13">
        <v>68</v>
      </c>
      <c r="D14" s="13">
        <f>AVERAGE(B14:C14)</f>
        <v>63.5</v>
      </c>
      <c r="E14" s="80">
        <f>(D14-D32)/D33</f>
        <v>2.84114349278435</v>
      </c>
      <c r="F14" s="73"/>
      <c r="G14" s="13">
        <v>101</v>
      </c>
      <c r="H14" s="13">
        <v>104</v>
      </c>
      <c r="I14" s="13">
        <f>AVERAGE(G14:H14)</f>
        <v>102.5</v>
      </c>
      <c r="J14" s="80">
        <f>(I14-I32)/I33</f>
        <v>-0.011281902303997697</v>
      </c>
      <c r="K14" s="73"/>
      <c r="L14" s="13">
        <v>73</v>
      </c>
      <c r="M14" s="13">
        <v>78</v>
      </c>
      <c r="N14" s="13">
        <f>AVERAGE(L14:M14)</f>
        <v>75.5</v>
      </c>
      <c r="O14" s="80">
        <f>(N14-N32)/N33</f>
        <v>-0.9037708958463834</v>
      </c>
      <c r="P14" s="73"/>
      <c r="Q14" s="13">
        <v>191</v>
      </c>
      <c r="R14" s="13">
        <v>168</v>
      </c>
      <c r="S14" s="13">
        <f>AVERAGE(Q14:R14)</f>
        <v>179.5</v>
      </c>
      <c r="T14" s="80">
        <f>(S14-S32)/S33</f>
        <v>0.5169757649226782</v>
      </c>
      <c r="U14" s="73"/>
      <c r="V14" s="13">
        <v>20</v>
      </c>
      <c r="W14" s="13">
        <v>24</v>
      </c>
      <c r="X14" s="13">
        <f>AVERAGE(V14:W14)</f>
        <v>22</v>
      </c>
      <c r="Y14" s="80">
        <f>(X14-X32)/X33</f>
        <v>-0.24139494952998145</v>
      </c>
      <c r="Z14" s="73"/>
      <c r="AA14" s="13">
        <v>27</v>
      </c>
      <c r="AB14" s="13">
        <v>19</v>
      </c>
      <c r="AC14" s="13">
        <f>AVERAGE(AA14:AB14)</f>
        <v>23</v>
      </c>
      <c r="AD14" s="80">
        <f>(AC14-AC32)/AC33</f>
        <v>0.6943476730233684</v>
      </c>
    </row>
    <row r="15" spans="1:30" ht="12.75">
      <c r="A15" s="1">
        <v>5</v>
      </c>
      <c r="B15" s="13">
        <v>16</v>
      </c>
      <c r="C15" s="13">
        <v>16</v>
      </c>
      <c r="D15" s="13">
        <f>AVERAGE(B15:C15)</f>
        <v>16</v>
      </c>
      <c r="E15" s="80">
        <f>(D15-D32)/D33</f>
        <v>-0.41048790331167073</v>
      </c>
      <c r="F15" s="73"/>
      <c r="G15" s="13">
        <v>86</v>
      </c>
      <c r="H15" s="13">
        <v>84</v>
      </c>
      <c r="I15" s="13">
        <f>AVERAGE(G15:H15)</f>
        <v>85</v>
      </c>
      <c r="J15" s="80">
        <f>(I15-I32)/I33</f>
        <v>-0.24681635391377676</v>
      </c>
      <c r="K15" s="73"/>
      <c r="L15" s="13">
        <v>118</v>
      </c>
      <c r="M15" s="13">
        <v>157</v>
      </c>
      <c r="N15" s="13">
        <f>AVERAGE(L15:M15)</f>
        <v>137.5</v>
      </c>
      <c r="O15" s="80">
        <f>(N15-N32)/N33</f>
        <v>0.341587352580977</v>
      </c>
      <c r="P15" s="73"/>
      <c r="Q15" s="13">
        <v>142</v>
      </c>
      <c r="R15" s="13">
        <v>149</v>
      </c>
      <c r="S15" s="13">
        <f>AVERAGE(Q15:R15)</f>
        <v>145.5</v>
      </c>
      <c r="T15" s="80">
        <f>(S15-S32)/S33</f>
        <v>-0.2930323460160785</v>
      </c>
      <c r="U15" s="73"/>
      <c r="V15" s="13">
        <v>13</v>
      </c>
      <c r="W15" s="13">
        <v>14</v>
      </c>
      <c r="X15" s="13">
        <f>AVERAGE(V15:W15)</f>
        <v>13.5</v>
      </c>
      <c r="Y15" s="80">
        <f>(X15-X32)/X33</f>
        <v>-0.5153411539365025</v>
      </c>
      <c r="Z15" s="73"/>
      <c r="AA15" s="13" t="s">
        <v>138</v>
      </c>
      <c r="AB15" s="13" t="s">
        <v>138</v>
      </c>
      <c r="AC15" s="13" t="s">
        <v>138</v>
      </c>
      <c r="AD15" s="80"/>
    </row>
    <row r="16" spans="1:30" ht="15.75">
      <c r="A16" s="1">
        <v>6</v>
      </c>
      <c r="B16" s="13">
        <v>46</v>
      </c>
      <c r="C16" s="13" t="s">
        <v>62</v>
      </c>
      <c r="D16" s="13">
        <v>47</v>
      </c>
      <c r="E16" s="80">
        <f>(D16-D32)/D33</f>
        <v>1.711629428877311</v>
      </c>
      <c r="F16" s="73"/>
      <c r="G16" s="13">
        <v>77</v>
      </c>
      <c r="H16" s="13" t="s">
        <v>63</v>
      </c>
      <c r="I16" s="13">
        <v>77</v>
      </c>
      <c r="J16" s="80">
        <f>(I16-I32)/I33</f>
        <v>-0.35448924607824717</v>
      </c>
      <c r="K16" s="73"/>
      <c r="L16" s="13">
        <v>48</v>
      </c>
      <c r="M16" s="13" t="s">
        <v>64</v>
      </c>
      <c r="N16" s="13">
        <v>48</v>
      </c>
      <c r="O16" s="80">
        <f>(N16-N32)/N33</f>
        <v>-1.456147538294003</v>
      </c>
      <c r="P16" s="73"/>
      <c r="Q16" s="13">
        <v>130</v>
      </c>
      <c r="R16" s="13" t="s">
        <v>65</v>
      </c>
      <c r="S16" s="13">
        <v>132</v>
      </c>
      <c r="T16" s="80">
        <f>(S16-S32)/S33</f>
        <v>-0.6146532135947025</v>
      </c>
      <c r="U16" s="73"/>
      <c r="V16" s="13">
        <v>30</v>
      </c>
      <c r="W16" s="13" t="s">
        <v>66</v>
      </c>
      <c r="X16" s="13">
        <v>25</v>
      </c>
      <c r="Y16" s="80">
        <f>(X16-X32)/X33</f>
        <v>-0.14470805385709165</v>
      </c>
      <c r="Z16" s="73"/>
      <c r="AA16" s="53" t="s">
        <v>67</v>
      </c>
      <c r="AB16" s="53" t="s">
        <v>67</v>
      </c>
      <c r="AC16" s="53"/>
      <c r="AD16" s="80">
        <f>(AC16-AC32)/AC33</f>
        <v>-5.739607743193166</v>
      </c>
    </row>
    <row r="17" spans="1:30" ht="12.75">
      <c r="A17" s="1">
        <v>7</v>
      </c>
      <c r="B17" s="13">
        <v>17</v>
      </c>
      <c r="C17" s="13">
        <v>17</v>
      </c>
      <c r="D17" s="13">
        <f>AVERAGE(B17:C17)</f>
        <v>17</v>
      </c>
      <c r="E17" s="80">
        <f>(D17-D32)/D33</f>
        <v>-0.3420325054991229</v>
      </c>
      <c r="F17" s="73"/>
      <c r="G17" s="13">
        <v>330</v>
      </c>
      <c r="H17" s="13">
        <v>445</v>
      </c>
      <c r="I17" s="13">
        <f aca="true" t="shared" si="0" ref="I17:I24">AVERAGE(G17:H17)</f>
        <v>387.5</v>
      </c>
      <c r="J17" s="80">
        <f>(I17-I32)/I33</f>
        <v>3.8245648810552613</v>
      </c>
      <c r="K17" s="73"/>
      <c r="L17" s="13">
        <v>17</v>
      </c>
      <c r="M17" s="13">
        <v>25</v>
      </c>
      <c r="N17" s="13">
        <f aca="true" t="shared" si="1" ref="N17:N24">AVERAGE(L17:M17)</f>
        <v>21</v>
      </c>
      <c r="O17" s="80">
        <f>(N17-N32)/N33</f>
        <v>-1.9984809690607566</v>
      </c>
      <c r="P17" s="73"/>
      <c r="Q17" s="13">
        <v>207</v>
      </c>
      <c r="R17" s="13">
        <v>221</v>
      </c>
      <c r="S17" s="13">
        <f>AVERAGE(Q17:R17)</f>
        <v>214</v>
      </c>
      <c r="T17" s="80">
        <f>(S17-S32)/S33</f>
        <v>1.3388957598458282</v>
      </c>
      <c r="U17" s="73"/>
      <c r="V17" s="13">
        <v>100</v>
      </c>
      <c r="W17" s="13">
        <v>101</v>
      </c>
      <c r="X17" s="13">
        <f>AVERAGE(V17:W17)</f>
        <v>100.5</v>
      </c>
      <c r="Y17" s="80">
        <f>(X17-X32)/X33</f>
        <v>2.2885788205773014</v>
      </c>
      <c r="Z17" s="73"/>
      <c r="AA17" s="13">
        <v>19</v>
      </c>
      <c r="AB17" s="13">
        <v>18</v>
      </c>
      <c r="AC17" s="13">
        <f>AVERAGE(AA17:AB17)</f>
        <v>18.5</v>
      </c>
      <c r="AD17" s="80">
        <f>(AC17-AC32)/AC33</f>
        <v>-0.564469691018997</v>
      </c>
    </row>
    <row r="18" spans="1:30" ht="12.75">
      <c r="A18" s="1">
        <v>8</v>
      </c>
      <c r="B18" s="13" t="s">
        <v>11</v>
      </c>
      <c r="C18" s="13" t="s">
        <v>11</v>
      </c>
      <c r="D18" s="54" t="s">
        <v>11</v>
      </c>
      <c r="F18" s="73"/>
      <c r="G18" s="13">
        <v>100</v>
      </c>
      <c r="H18" s="13">
        <v>90</v>
      </c>
      <c r="I18" s="13">
        <f t="shared" si="0"/>
        <v>95</v>
      </c>
      <c r="J18" s="80">
        <f>(I18-I32)/I33</f>
        <v>-0.11222523870818872</v>
      </c>
      <c r="K18" s="73"/>
      <c r="L18" s="13">
        <v>165</v>
      </c>
      <c r="M18" s="13">
        <v>160</v>
      </c>
      <c r="N18" s="13">
        <f t="shared" si="1"/>
        <v>162.5</v>
      </c>
      <c r="O18" s="80">
        <f>(N18-N32)/N33</f>
        <v>0.8437479366242675</v>
      </c>
      <c r="P18" s="73"/>
      <c r="Q18" s="13">
        <v>150</v>
      </c>
      <c r="R18" s="13">
        <v>150</v>
      </c>
      <c r="S18" s="13">
        <f>(Q18+R18)/2</f>
        <v>150</v>
      </c>
      <c r="T18" s="80">
        <f>(S18-S32)/S33</f>
        <v>-0.1858253901565372</v>
      </c>
      <c r="U18" s="73"/>
      <c r="V18" s="13" t="s">
        <v>11</v>
      </c>
      <c r="W18" s="13" t="s">
        <v>11</v>
      </c>
      <c r="X18" s="54" t="s">
        <v>11</v>
      </c>
      <c r="Y18" s="80"/>
      <c r="Z18" s="73"/>
      <c r="AA18" s="13">
        <v>17</v>
      </c>
      <c r="AB18" s="13">
        <v>17</v>
      </c>
      <c r="AC18" s="13">
        <f>(AA18+AB18)/2</f>
        <v>17</v>
      </c>
      <c r="AD18" s="80">
        <f>(AC18-AC32)/AC33</f>
        <v>-0.9840754790331189</v>
      </c>
    </row>
    <row r="19" spans="1:30" ht="12.75">
      <c r="A19" s="1">
        <v>9</v>
      </c>
      <c r="B19" s="13" t="s">
        <v>116</v>
      </c>
      <c r="C19" s="13" t="s">
        <v>116</v>
      </c>
      <c r="D19" s="54" t="s">
        <v>116</v>
      </c>
      <c r="F19" s="73"/>
      <c r="G19" s="13">
        <v>77</v>
      </c>
      <c r="H19" s="13">
        <v>83</v>
      </c>
      <c r="I19" s="13">
        <f t="shared" si="0"/>
        <v>80</v>
      </c>
      <c r="J19" s="80">
        <f>(I19-I32)/I33</f>
        <v>-0.31411191151657075</v>
      </c>
      <c r="K19" s="73"/>
      <c r="L19" s="13">
        <v>147</v>
      </c>
      <c r="M19" s="13">
        <v>139</v>
      </c>
      <c r="N19" s="13">
        <f t="shared" si="1"/>
        <v>143</v>
      </c>
      <c r="O19" s="80">
        <f>(N19-N32)/N33</f>
        <v>0.4520626810705009</v>
      </c>
      <c r="P19" s="73"/>
      <c r="Q19" s="13">
        <v>135</v>
      </c>
      <c r="R19" s="13">
        <v>131</v>
      </c>
      <c r="S19" s="13">
        <f aca="true" t="shared" si="2" ref="S19:S24">AVERAGE(Q19:R19)</f>
        <v>133</v>
      </c>
      <c r="T19" s="80">
        <f>(S19-S32)/S33</f>
        <v>-0.5908294456259156</v>
      </c>
      <c r="U19" s="73"/>
      <c r="V19" s="13" t="s">
        <v>116</v>
      </c>
      <c r="W19" s="13" t="s">
        <v>116</v>
      </c>
      <c r="X19" s="54" t="s">
        <v>116</v>
      </c>
      <c r="Y19" s="80"/>
      <c r="Z19" s="73"/>
      <c r="AA19" s="13">
        <v>29</v>
      </c>
      <c r="AB19" s="13">
        <v>23</v>
      </c>
      <c r="AC19" s="13">
        <f>AVERAGE(AA19:AB19)</f>
        <v>26</v>
      </c>
      <c r="AD19" s="80">
        <f>(AC19-AC32)/AC33</f>
        <v>1.5335592490516121</v>
      </c>
    </row>
    <row r="20" spans="1:30" ht="12.75">
      <c r="A20" s="1">
        <v>10</v>
      </c>
      <c r="B20" s="13" t="s">
        <v>123</v>
      </c>
      <c r="C20" s="13" t="s">
        <v>123</v>
      </c>
      <c r="D20" s="54" t="s">
        <v>116</v>
      </c>
      <c r="F20" s="73"/>
      <c r="G20" s="13">
        <v>45</v>
      </c>
      <c r="H20" s="13">
        <v>48</v>
      </c>
      <c r="I20" s="13">
        <f t="shared" si="0"/>
        <v>46.5</v>
      </c>
      <c r="J20" s="80">
        <f>(I20-I32)/I33</f>
        <v>-0.7649921474552906</v>
      </c>
      <c r="K20" s="73"/>
      <c r="L20" s="13">
        <v>103</v>
      </c>
      <c r="M20" s="13">
        <v>101</v>
      </c>
      <c r="N20" s="13">
        <f t="shared" si="1"/>
        <v>102</v>
      </c>
      <c r="O20" s="80">
        <f>(N20-N32)/N33</f>
        <v>-0.37148067676049545</v>
      </c>
      <c r="P20" s="73"/>
      <c r="Q20" s="13">
        <v>89</v>
      </c>
      <c r="R20" s="13">
        <v>74</v>
      </c>
      <c r="S20" s="13">
        <f t="shared" si="2"/>
        <v>81.5</v>
      </c>
      <c r="T20" s="80">
        <f>(S20-S32)/S33</f>
        <v>-1.817753496018444</v>
      </c>
      <c r="U20" s="73"/>
      <c r="V20" s="13">
        <v>110</v>
      </c>
      <c r="W20" s="55" t="s">
        <v>124</v>
      </c>
      <c r="X20" s="13">
        <v>110</v>
      </c>
      <c r="Y20" s="80">
        <f>(X20-X32)/X33</f>
        <v>2.594753990208119</v>
      </c>
      <c r="Z20" s="73"/>
      <c r="AA20" s="13" t="s">
        <v>123</v>
      </c>
      <c r="AB20" s="13" t="s">
        <v>123</v>
      </c>
      <c r="AC20" s="13" t="s">
        <v>116</v>
      </c>
      <c r="AD20" s="80"/>
    </row>
    <row r="21" spans="1:30" ht="12.75">
      <c r="A21" s="1">
        <v>11</v>
      </c>
      <c r="B21" s="13">
        <v>12.7</v>
      </c>
      <c r="C21" s="13">
        <v>14</v>
      </c>
      <c r="D21" s="13">
        <f>AVERAGE(B21:C21)</f>
        <v>13.35</v>
      </c>
      <c r="E21" s="80">
        <f>(D21-D32)/D33</f>
        <v>-0.5918947075149223</v>
      </c>
      <c r="F21" s="73"/>
      <c r="G21" s="13">
        <v>82.1</v>
      </c>
      <c r="H21" s="13">
        <v>81.1</v>
      </c>
      <c r="I21" s="13">
        <f t="shared" si="0"/>
        <v>81.6</v>
      </c>
      <c r="J21" s="80">
        <f>(I21-I32)/I33</f>
        <v>-0.2925773330836768</v>
      </c>
      <c r="K21" s="73"/>
      <c r="L21" s="13">
        <v>122.3</v>
      </c>
      <c r="M21" s="13">
        <v>127.1</v>
      </c>
      <c r="N21" s="13">
        <f t="shared" si="1"/>
        <v>124.69999999999999</v>
      </c>
      <c r="O21" s="80">
        <f>(N21-N32)/N33</f>
        <v>0.08448113355081206</v>
      </c>
      <c r="P21" s="73"/>
      <c r="Q21" s="13">
        <v>146.5</v>
      </c>
      <c r="R21" s="13">
        <v>143.6</v>
      </c>
      <c r="S21" s="13">
        <f t="shared" si="2"/>
        <v>145.05</v>
      </c>
      <c r="T21" s="80">
        <f>(S21-S32)/S33</f>
        <v>-0.30375304160203237</v>
      </c>
      <c r="U21" s="73"/>
      <c r="V21" s="13">
        <v>12.4</v>
      </c>
      <c r="W21" s="13">
        <v>13</v>
      </c>
      <c r="X21" s="13">
        <f>AVERAGE(V21:W21)</f>
        <v>12.7</v>
      </c>
      <c r="Y21" s="80">
        <f>(X21-X32)/X33</f>
        <v>-0.5411243261159397</v>
      </c>
      <c r="Z21" s="73"/>
      <c r="AA21" s="13">
        <v>16.4</v>
      </c>
      <c r="AB21" s="13">
        <v>15.6</v>
      </c>
      <c r="AC21" s="13">
        <f>AVERAGE(AA21:AB21)</f>
        <v>16</v>
      </c>
      <c r="AD21" s="80">
        <f>(AC21-AC32)/AC33</f>
        <v>-1.2638126710425335</v>
      </c>
    </row>
    <row r="22" spans="1:30" ht="12.75">
      <c r="A22" s="1">
        <v>12</v>
      </c>
      <c r="B22" s="13" t="s">
        <v>95</v>
      </c>
      <c r="C22" s="13" t="s">
        <v>95</v>
      </c>
      <c r="D22" s="13">
        <v>15</v>
      </c>
      <c r="E22" s="80">
        <f>(D22-D32)/D33</f>
        <v>-0.4789433011242185</v>
      </c>
      <c r="F22" s="73"/>
      <c r="G22" s="13">
        <v>80</v>
      </c>
      <c r="H22" s="13">
        <v>78</v>
      </c>
      <c r="I22" s="13">
        <f t="shared" si="0"/>
        <v>79</v>
      </c>
      <c r="J22" s="80">
        <f>(I22-I32)/I33</f>
        <v>-0.3275710230371296</v>
      </c>
      <c r="K22" s="73"/>
      <c r="L22" s="13">
        <v>126</v>
      </c>
      <c r="M22" s="13">
        <v>126</v>
      </c>
      <c r="N22" s="13">
        <f t="shared" si="1"/>
        <v>126</v>
      </c>
      <c r="O22" s="80">
        <f>(N22-N32)/N33</f>
        <v>0.1105934839210634</v>
      </c>
      <c r="P22" s="73"/>
      <c r="Q22" s="13">
        <v>292</v>
      </c>
      <c r="R22" s="13">
        <v>277</v>
      </c>
      <c r="S22" s="13">
        <f t="shared" si="2"/>
        <v>284.5</v>
      </c>
      <c r="T22" s="80">
        <f>(S22-S32)/S33</f>
        <v>3.018471401645309</v>
      </c>
      <c r="U22" s="73"/>
      <c r="V22" s="13" t="s">
        <v>96</v>
      </c>
      <c r="W22" s="13" t="s">
        <v>95</v>
      </c>
      <c r="X22" s="13">
        <v>15.5</v>
      </c>
      <c r="Y22" s="80">
        <f>(X22-X32)/X33</f>
        <v>-0.4508832234879093</v>
      </c>
      <c r="Z22" s="73"/>
      <c r="AA22" s="13" t="s">
        <v>97</v>
      </c>
      <c r="AB22" s="13" t="s">
        <v>98</v>
      </c>
      <c r="AC22" s="13">
        <v>19.5</v>
      </c>
      <c r="AD22" s="80">
        <f>(AC22-AC32)/AC33</f>
        <v>-0.28473249900958253</v>
      </c>
    </row>
    <row r="23" spans="1:30" ht="12.75">
      <c r="A23" s="1">
        <v>13</v>
      </c>
      <c r="B23" s="13">
        <v>17</v>
      </c>
      <c r="C23" s="13">
        <v>14</v>
      </c>
      <c r="D23" s="13">
        <f>AVERAGE(B23:C23)</f>
        <v>15.5</v>
      </c>
      <c r="E23" s="80">
        <f>(D23-D32)/D33</f>
        <v>-0.4447156022179446</v>
      </c>
      <c r="F23" s="73"/>
      <c r="G23" s="13">
        <v>95</v>
      </c>
      <c r="H23" s="13">
        <v>90</v>
      </c>
      <c r="I23" s="13">
        <f t="shared" si="0"/>
        <v>92.5</v>
      </c>
      <c r="J23" s="80">
        <f>(I23-I32)/I33</f>
        <v>-0.14587301750958573</v>
      </c>
      <c r="K23" s="73"/>
      <c r="L23" s="13">
        <v>144</v>
      </c>
      <c r="M23" s="13">
        <v>153</v>
      </c>
      <c r="N23" s="13">
        <f t="shared" si="1"/>
        <v>148.5</v>
      </c>
      <c r="O23" s="80">
        <f>(N23-N32)/N33</f>
        <v>0.5625380095600249</v>
      </c>
      <c r="P23" s="73"/>
      <c r="Q23" s="13">
        <v>155</v>
      </c>
      <c r="R23" s="13">
        <v>157</v>
      </c>
      <c r="S23" s="13">
        <f t="shared" si="2"/>
        <v>156</v>
      </c>
      <c r="T23" s="80">
        <f>(S23-S32)/S33</f>
        <v>-0.04288278234381544</v>
      </c>
      <c r="U23" s="73"/>
      <c r="V23" s="13">
        <v>14</v>
      </c>
      <c r="W23" s="13">
        <v>13</v>
      </c>
      <c r="X23" s="13">
        <f>AVERAGE(V23:W23)</f>
        <v>13.5</v>
      </c>
      <c r="Y23" s="80">
        <f>(X23-X32)/X33</f>
        <v>-0.5153411539365025</v>
      </c>
      <c r="Z23" s="73"/>
      <c r="AA23" s="13">
        <v>20</v>
      </c>
      <c r="AB23" s="13">
        <v>19</v>
      </c>
      <c r="AC23" s="13">
        <f>AVERAGE(AA23:AB23)</f>
        <v>19.5</v>
      </c>
      <c r="AD23" s="80">
        <f>(AC23-AC32)/AC33</f>
        <v>-0.28473249900958253</v>
      </c>
    </row>
    <row r="24" spans="1:30" ht="12.75">
      <c r="A24" s="1">
        <v>14</v>
      </c>
      <c r="B24" s="13">
        <v>14</v>
      </c>
      <c r="C24" s="13">
        <v>14</v>
      </c>
      <c r="D24" s="13">
        <f>AVERAGE(B24:C24)</f>
        <v>14</v>
      </c>
      <c r="E24" s="80">
        <f>(D24-D32)/D33</f>
        <v>-0.5473986989367663</v>
      </c>
      <c r="F24" s="73"/>
      <c r="G24" s="13">
        <v>91.2</v>
      </c>
      <c r="H24" s="13">
        <v>87.5</v>
      </c>
      <c r="I24" s="13">
        <f t="shared" si="0"/>
        <v>89.35</v>
      </c>
      <c r="J24" s="80">
        <f>(I24-I32)/I33</f>
        <v>-0.18826921879934605</v>
      </c>
      <c r="K24" s="73"/>
      <c r="L24" s="13">
        <v>140</v>
      </c>
      <c r="M24" s="13">
        <v>152</v>
      </c>
      <c r="N24" s="13">
        <f t="shared" si="1"/>
        <v>146</v>
      </c>
      <c r="O24" s="80">
        <f>(N24-N32)/N33</f>
        <v>0.5123219511556958</v>
      </c>
      <c r="P24" s="73"/>
      <c r="Q24" s="13">
        <v>143</v>
      </c>
      <c r="R24" s="13">
        <v>145</v>
      </c>
      <c r="S24" s="13">
        <f t="shared" si="2"/>
        <v>144</v>
      </c>
      <c r="T24" s="80">
        <f>(S24-S32)/S33</f>
        <v>-0.328767997969259</v>
      </c>
      <c r="U24" s="73"/>
      <c r="V24" s="13">
        <v>15</v>
      </c>
      <c r="W24" s="13">
        <v>14.5</v>
      </c>
      <c r="X24" s="13">
        <f>AVERAGE(V24:W24)</f>
        <v>14.75</v>
      </c>
      <c r="Y24" s="80">
        <f>(X24-X32)/X33</f>
        <v>-0.47505494740613174</v>
      </c>
      <c r="Z24" s="73"/>
      <c r="AA24" s="13">
        <v>20.6</v>
      </c>
      <c r="AB24" s="13">
        <v>19.9</v>
      </c>
      <c r="AC24" s="13">
        <f>AVERAGE(AA24:AB24)</f>
        <v>20.25</v>
      </c>
      <c r="AD24" s="80">
        <f>(AC24-AC32)/AC33</f>
        <v>-0.07492960500252162</v>
      </c>
    </row>
    <row r="25" spans="1:30" ht="12.75">
      <c r="A25" s="36">
        <v>15</v>
      </c>
      <c r="B25" s="38" t="s">
        <v>136</v>
      </c>
      <c r="C25" s="38" t="s">
        <v>136</v>
      </c>
      <c r="D25" s="41"/>
      <c r="F25" s="73"/>
      <c r="G25" s="38" t="s">
        <v>136</v>
      </c>
      <c r="H25" s="38" t="s">
        <v>136</v>
      </c>
      <c r="I25" s="41"/>
      <c r="J25" s="80"/>
      <c r="K25" s="73"/>
      <c r="L25" s="38" t="s">
        <v>136</v>
      </c>
      <c r="M25" s="38" t="s">
        <v>136</v>
      </c>
      <c r="N25" s="41"/>
      <c r="O25" s="80"/>
      <c r="P25" s="73"/>
      <c r="Q25" s="38" t="s">
        <v>136</v>
      </c>
      <c r="R25" s="38" t="s">
        <v>136</v>
      </c>
      <c r="S25" s="41"/>
      <c r="T25" s="80"/>
      <c r="U25" s="73"/>
      <c r="V25" s="38" t="s">
        <v>136</v>
      </c>
      <c r="W25" s="38" t="s">
        <v>136</v>
      </c>
      <c r="X25" s="38"/>
      <c r="Y25" s="80"/>
      <c r="Z25" s="73"/>
      <c r="AA25" s="38" t="s">
        <v>136</v>
      </c>
      <c r="AB25" s="38" t="s">
        <v>136</v>
      </c>
      <c r="AC25" s="38"/>
      <c r="AD25" s="80"/>
    </row>
    <row r="26" spans="1:30" ht="12.75">
      <c r="A26" s="1">
        <v>16</v>
      </c>
      <c r="B26" s="13">
        <v>16.3</v>
      </c>
      <c r="C26" s="13">
        <v>18.6</v>
      </c>
      <c r="D26" s="13">
        <f>AVERAGE(B26:C26)</f>
        <v>17.450000000000003</v>
      </c>
      <c r="E26" s="80">
        <f>(D26-D32)/D33</f>
        <v>-0.3112275764834762</v>
      </c>
      <c r="F26" s="73"/>
      <c r="G26" s="13">
        <v>97.1</v>
      </c>
      <c r="H26" s="13">
        <v>91</v>
      </c>
      <c r="I26" s="13">
        <f>AVERAGE(G26:H26)</f>
        <v>94.05</v>
      </c>
      <c r="J26" s="80">
        <f>(I26-I32)/I33</f>
        <v>-0.12501139465271963</v>
      </c>
      <c r="K26" s="73"/>
      <c r="L26" s="13">
        <v>178</v>
      </c>
      <c r="M26" s="13" t="s">
        <v>135</v>
      </c>
      <c r="N26" s="13">
        <v>178</v>
      </c>
      <c r="O26" s="80">
        <f>(N26-N32)/N33</f>
        <v>1.1550874987311077</v>
      </c>
      <c r="P26" s="73"/>
      <c r="Q26" s="13">
        <v>158.5</v>
      </c>
      <c r="R26" s="13">
        <v>150</v>
      </c>
      <c r="S26" s="13">
        <f>AVERAGE(Q26:R26)</f>
        <v>154.25</v>
      </c>
      <c r="T26" s="80">
        <f>(S26-S32)/S33</f>
        <v>-0.08457437628919262</v>
      </c>
      <c r="U26" s="73"/>
      <c r="V26" s="13">
        <v>15.2</v>
      </c>
      <c r="W26" s="13">
        <v>21.1</v>
      </c>
      <c r="X26" s="13">
        <f>AVERAGE(V26:W26)</f>
        <v>18.15</v>
      </c>
      <c r="Y26" s="80">
        <f>(X26-X32)/X33</f>
        <v>-0.3654764656435234</v>
      </c>
      <c r="Z26" s="73"/>
      <c r="AA26" s="13">
        <v>23.1</v>
      </c>
      <c r="AB26" s="13" t="s">
        <v>137</v>
      </c>
      <c r="AC26" s="13">
        <v>23.1</v>
      </c>
      <c r="AD26" s="80">
        <f>(AC26-AC32)/AC33</f>
        <v>0.7223213922243102</v>
      </c>
    </row>
    <row r="27" spans="1:31" s="62" customFormat="1" ht="12.75">
      <c r="A27" s="59">
        <v>17</v>
      </c>
      <c r="B27" s="60" t="s">
        <v>137</v>
      </c>
      <c r="C27" s="60" t="s">
        <v>137</v>
      </c>
      <c r="D27" s="61">
        <v>386</v>
      </c>
      <c r="E27" s="80">
        <f>(D27-D32)/D33</f>
        <v>24.918009287331017</v>
      </c>
      <c r="F27" s="73"/>
      <c r="G27" s="60" t="s">
        <v>137</v>
      </c>
      <c r="H27" s="60" t="s">
        <v>137</v>
      </c>
      <c r="I27" s="61">
        <v>150</v>
      </c>
      <c r="J27" s="80">
        <f>(I27-I32)/I33</f>
        <v>0.6280258949225455</v>
      </c>
      <c r="K27" s="73"/>
      <c r="L27" s="60" t="s">
        <v>137</v>
      </c>
      <c r="M27" s="60" t="s">
        <v>137</v>
      </c>
      <c r="N27" s="61">
        <v>140</v>
      </c>
      <c r="O27" s="80">
        <f>(N27-N32)/N33</f>
        <v>0.3918034109853061</v>
      </c>
      <c r="P27" s="73"/>
      <c r="Q27" s="60" t="s">
        <v>137</v>
      </c>
      <c r="R27" s="60" t="s">
        <v>137</v>
      </c>
      <c r="S27" s="61">
        <v>1557</v>
      </c>
      <c r="T27" s="80">
        <f>(S27-S32)/S33</f>
        <v>33.33421614192672</v>
      </c>
      <c r="U27" s="73"/>
      <c r="V27" s="60" t="s">
        <v>137</v>
      </c>
      <c r="W27" s="60" t="s">
        <v>137</v>
      </c>
      <c r="X27" s="61">
        <v>1201</v>
      </c>
      <c r="Y27" s="80">
        <f>(X27-X32)/X33</f>
        <v>37.756555049915704</v>
      </c>
      <c r="Z27" s="73"/>
      <c r="AA27" s="60" t="s">
        <v>137</v>
      </c>
      <c r="AB27" s="60" t="s">
        <v>137</v>
      </c>
      <c r="AC27" s="61" t="s">
        <v>164</v>
      </c>
      <c r="AD27" s="80"/>
      <c r="AE27" s="76"/>
    </row>
    <row r="28" spans="1:30" ht="12.75">
      <c r="A28" s="1">
        <v>18</v>
      </c>
      <c r="B28" s="13">
        <v>16</v>
      </c>
      <c r="C28" s="13">
        <v>18</v>
      </c>
      <c r="D28" s="13">
        <f>AVERAGE(B28:C28)</f>
        <v>17</v>
      </c>
      <c r="E28" s="80">
        <f>(D28-D32)/D33</f>
        <v>-0.3420325054991229</v>
      </c>
      <c r="F28" s="73"/>
      <c r="G28" s="13">
        <v>90</v>
      </c>
      <c r="H28" s="13">
        <v>89</v>
      </c>
      <c r="I28" s="13">
        <f>AVERAGE(G28:H28)</f>
        <v>89.5</v>
      </c>
      <c r="J28" s="80">
        <f>(I28-I32)/I33</f>
        <v>-0.18625035207126214</v>
      </c>
      <c r="K28" s="73"/>
      <c r="L28" s="13">
        <v>120</v>
      </c>
      <c r="M28" s="13">
        <v>139</v>
      </c>
      <c r="N28" s="13">
        <f>AVERAGE(L28:M28)</f>
        <v>129.5</v>
      </c>
      <c r="O28" s="80">
        <f>(N28-N32)/N33</f>
        <v>0.18089596568712407</v>
      </c>
      <c r="P28" s="73"/>
      <c r="Q28" s="13">
        <v>148</v>
      </c>
      <c r="R28" s="13">
        <v>139</v>
      </c>
      <c r="S28" s="13">
        <f>AVERAGE(Q28:R28)</f>
        <v>143.5</v>
      </c>
      <c r="T28" s="80">
        <f>(S28-S32)/S33</f>
        <v>-0.34067988195365245</v>
      </c>
      <c r="U28" s="73"/>
      <c r="V28" s="13">
        <v>19</v>
      </c>
      <c r="W28" s="13">
        <v>21</v>
      </c>
      <c r="X28" s="13">
        <f>AVERAGE(V28:W28)</f>
        <v>20</v>
      </c>
      <c r="Y28" s="80">
        <f>(X28-X32)/X33</f>
        <v>-0.30585287997857463</v>
      </c>
      <c r="Z28" s="73"/>
      <c r="AA28" s="13">
        <v>18</v>
      </c>
      <c r="AB28" s="13">
        <v>18</v>
      </c>
      <c r="AC28" s="13">
        <f>AVERAGE(AA28:AB28)</f>
        <v>18</v>
      </c>
      <c r="AD28" s="80">
        <f>(AC28-AC32)/AC33</f>
        <v>-0.7043382870237044</v>
      </c>
    </row>
    <row r="29" spans="1:30" ht="12.75">
      <c r="A29" s="1">
        <v>19</v>
      </c>
      <c r="B29" s="13">
        <v>21</v>
      </c>
      <c r="C29" s="13">
        <v>18</v>
      </c>
      <c r="D29" s="13">
        <f>AVERAGE(B29:C29)</f>
        <v>19.5</v>
      </c>
      <c r="E29" s="80">
        <f>(D29-D32)/D33</f>
        <v>-0.17089401096775342</v>
      </c>
      <c r="F29" s="73"/>
      <c r="G29" s="13">
        <v>93</v>
      </c>
      <c r="H29" s="13">
        <v>87</v>
      </c>
      <c r="I29" s="13">
        <f>AVERAGE(G29:H29)</f>
        <v>90</v>
      </c>
      <c r="J29" s="80">
        <f>(I29-I32)/I33</f>
        <v>-0.17952079631098275</v>
      </c>
      <c r="K29" s="73"/>
      <c r="L29" s="13">
        <v>64</v>
      </c>
      <c r="M29" s="13">
        <v>53</v>
      </c>
      <c r="N29" s="13">
        <f>AVERAGE(L29:M29)</f>
        <v>58.5</v>
      </c>
      <c r="O29" s="80">
        <f>(N29-N32)/N33</f>
        <v>-1.245240092995821</v>
      </c>
      <c r="P29" s="73"/>
      <c r="Q29" s="13">
        <v>161</v>
      </c>
      <c r="R29" s="13">
        <v>170</v>
      </c>
      <c r="S29" s="13">
        <f>AVERAGE(Q29:R29)</f>
        <v>165.5</v>
      </c>
      <c r="T29" s="80">
        <f>(S29-S32)/S33</f>
        <v>0.18344301335966068</v>
      </c>
      <c r="U29" s="73"/>
      <c r="V29" s="13">
        <v>17</v>
      </c>
      <c r="W29" s="13">
        <v>22</v>
      </c>
      <c r="X29" s="13">
        <f>AVERAGE(V29:W29)</f>
        <v>19.5</v>
      </c>
      <c r="Y29" s="80">
        <f>(X29-X32)/X33</f>
        <v>-0.32196736259072295</v>
      </c>
      <c r="Z29" s="73"/>
      <c r="AA29" s="13">
        <v>32</v>
      </c>
      <c r="AB29" s="13">
        <v>26</v>
      </c>
      <c r="AC29" s="13">
        <f>AVERAGE(AA29:AB29)</f>
        <v>29</v>
      </c>
      <c r="AD29" s="80">
        <f>(AC29-AC32)/AC33</f>
        <v>2.3727708250798556</v>
      </c>
    </row>
    <row r="30" spans="1:30" ht="12.75">
      <c r="A30" s="1">
        <v>20</v>
      </c>
      <c r="B30" s="13">
        <v>16.7</v>
      </c>
      <c r="C30" s="13">
        <v>13</v>
      </c>
      <c r="D30" s="13">
        <f>AVERAGE(B30:C30)</f>
        <v>14.85</v>
      </c>
      <c r="E30" s="80">
        <f>(D30-D32)/D33</f>
        <v>-0.4892116107961007</v>
      </c>
      <c r="F30" s="73"/>
      <c r="G30" s="13">
        <v>75.5</v>
      </c>
      <c r="H30" s="13">
        <v>82.8</v>
      </c>
      <c r="I30" s="13">
        <f>AVERAGE(G30:H30)</f>
        <v>79.15</v>
      </c>
      <c r="J30" s="80">
        <f>(I30-I32)/I33</f>
        <v>-0.32555215630904566</v>
      </c>
      <c r="K30" s="73"/>
      <c r="L30" s="13">
        <v>94.4</v>
      </c>
      <c r="M30" s="13">
        <v>80.3</v>
      </c>
      <c r="N30" s="13">
        <f>AVERAGE(L30:M30)</f>
        <v>87.35</v>
      </c>
      <c r="O30" s="80">
        <f>(N30-N32)/N33</f>
        <v>-0.6657467790098638</v>
      </c>
      <c r="P30" s="73"/>
      <c r="Q30" s="49">
        <v>144.3</v>
      </c>
      <c r="R30" s="49">
        <v>192.6</v>
      </c>
      <c r="S30" s="13">
        <f>AVERAGE(Q30:R30)</f>
        <v>168.45</v>
      </c>
      <c r="T30" s="80">
        <f>(S30-S32)/S33</f>
        <v>0.2537231288675819</v>
      </c>
      <c r="U30" s="73"/>
      <c r="V30" s="13">
        <v>19.7</v>
      </c>
      <c r="W30" s="13">
        <v>21.1</v>
      </c>
      <c r="X30" s="13">
        <f>AVERAGE(V30:W30)</f>
        <v>20.4</v>
      </c>
      <c r="Y30" s="80">
        <f>(X30-X32)/X33</f>
        <v>-0.29296129388885606</v>
      </c>
      <c r="Z30" s="73"/>
      <c r="AA30" s="13">
        <v>18</v>
      </c>
      <c r="AB30" s="13">
        <v>19.8</v>
      </c>
      <c r="AC30" s="13">
        <f>AVERAGE(AA30:AB30)</f>
        <v>18.9</v>
      </c>
      <c r="AD30" s="80">
        <f>(AC30-AC32)/AC33</f>
        <v>-0.45257481421523166</v>
      </c>
    </row>
    <row r="31" spans="2:29" ht="12.75">
      <c r="B31" s="49"/>
      <c r="C31" s="49"/>
      <c r="D31" s="13"/>
      <c r="F31" s="73"/>
      <c r="G31" s="49"/>
      <c r="H31" s="49"/>
      <c r="I31" s="13"/>
      <c r="J31" s="49"/>
      <c r="K31" s="73"/>
      <c r="L31" s="49"/>
      <c r="M31" s="49"/>
      <c r="N31" s="13"/>
      <c r="O31" s="49"/>
      <c r="P31" s="73"/>
      <c r="Q31" s="49"/>
      <c r="R31" s="49"/>
      <c r="S31" s="13"/>
      <c r="T31" s="49"/>
      <c r="U31" s="73"/>
      <c r="V31" s="49"/>
      <c r="W31" s="49"/>
      <c r="X31" s="13"/>
      <c r="Y31" s="49"/>
      <c r="Z31" s="73"/>
      <c r="AA31" s="49"/>
      <c r="AB31" s="49"/>
      <c r="AC31" s="13"/>
    </row>
    <row r="32" spans="1:31" s="56" customFormat="1" ht="15.75">
      <c r="A32" s="56" t="s">
        <v>162</v>
      </c>
      <c r="B32" s="57"/>
      <c r="C32" s="57"/>
      <c r="D32" s="58">
        <f>AVERAGE(D11,D13:D17,D21:D24,D26,D28:D30)</f>
        <v>21.996428571428574</v>
      </c>
      <c r="E32" s="82"/>
      <c r="F32" s="75"/>
      <c r="G32" s="57"/>
      <c r="H32" s="57"/>
      <c r="I32" s="58">
        <f>AVERAGE(I11,I13:I24,I26,I28:I30)</f>
        <v>103.33823529411764</v>
      </c>
      <c r="J32" s="57"/>
      <c r="K32" s="75"/>
      <c r="L32" s="57"/>
      <c r="M32" s="57"/>
      <c r="N32" s="58">
        <f>AVERAGE(N11,N13:N24,N26,N28:N30)</f>
        <v>120.49411764705883</v>
      </c>
      <c r="O32" s="57"/>
      <c r="P32" s="75"/>
      <c r="Q32" s="57"/>
      <c r="R32" s="57"/>
      <c r="S32" s="58">
        <f>AVERAGE(S11,S13:S24,S26,S28:S30)</f>
        <v>157.79999999999995</v>
      </c>
      <c r="T32" s="57"/>
      <c r="U32" s="75"/>
      <c r="V32" s="57"/>
      <c r="W32" s="57"/>
      <c r="X32" s="58">
        <f>AVERAGE(X11,X13:X17,X20:X24,X26,X28:X30)</f>
        <v>29.49</v>
      </c>
      <c r="Y32" s="57"/>
      <c r="Z32" s="75"/>
      <c r="AA32" s="57"/>
      <c r="AB32" s="57"/>
      <c r="AC32" s="58">
        <f>AVERAGE(AC11,AC13:AC14,AC17:AC19,AC21:AC24,AC26,AC28:AC30)</f>
        <v>20.517857142857142</v>
      </c>
      <c r="AE32" s="79"/>
    </row>
    <row r="33" spans="1:31" s="56" customFormat="1" ht="15.75">
      <c r="A33" s="56" t="s">
        <v>163</v>
      </c>
      <c r="B33" s="57"/>
      <c r="C33" s="57"/>
      <c r="D33" s="58">
        <f>STDEV(D11,D13:D17,D21:D24,D26,D28:D30)</f>
        <v>14.608051840386809</v>
      </c>
      <c r="E33" s="82"/>
      <c r="F33" s="75"/>
      <c r="G33" s="57"/>
      <c r="H33" s="57"/>
      <c r="I33" s="58">
        <f>STDEV(I11,I13:I24,I26,I28:I30)</f>
        <v>74.29910945254441</v>
      </c>
      <c r="J33" s="57"/>
      <c r="K33" s="75"/>
      <c r="L33" s="57"/>
      <c r="M33" s="57"/>
      <c r="N33" s="58">
        <f>STDEV(N11,N13:N24,N26,N28:N30)</f>
        <v>49.78487120336149</v>
      </c>
      <c r="O33" s="57"/>
      <c r="P33" s="75"/>
      <c r="Q33" s="57"/>
      <c r="R33" s="57"/>
      <c r="S33" s="58">
        <f>STDEV(S11,S13:S24,S26,S28:S30)</f>
        <v>41.97488832623638</v>
      </c>
      <c r="T33" s="57"/>
      <c r="U33" s="75"/>
      <c r="V33" s="57"/>
      <c r="W33" s="57"/>
      <c r="X33" s="58">
        <f>STDEV(X11,X13:X17,X20:X24,X26,X28:X30)</f>
        <v>31.027989668316298</v>
      </c>
      <c r="Y33" s="57"/>
      <c r="Z33" s="75"/>
      <c r="AA33" s="57"/>
      <c r="AB33" s="57"/>
      <c r="AC33" s="58">
        <f>STDEV(AC11,AC13:AC14,AC17:AC19,AC21:AC24,AC26,AC28:AC30)</f>
        <v>3.5747838634426023</v>
      </c>
      <c r="AE33" s="79"/>
    </row>
    <row r="34" spans="4:31" s="67" customFormat="1" ht="12.75">
      <c r="D34" s="70"/>
      <c r="E34" s="83"/>
      <c r="F34" s="76"/>
      <c r="I34" s="70"/>
      <c r="K34" s="76"/>
      <c r="N34" s="70"/>
      <c r="P34" s="76"/>
      <c r="S34" s="70"/>
      <c r="U34" s="76"/>
      <c r="X34" s="70"/>
      <c r="Z34" s="76"/>
      <c r="AC34" s="70"/>
      <c r="AE34" s="76"/>
    </row>
    <row r="35" spans="1:31" s="67" customFormat="1" ht="12.75">
      <c r="A35" s="67" t="s">
        <v>179</v>
      </c>
      <c r="D35" s="70"/>
      <c r="E35" s="83"/>
      <c r="F35" s="76"/>
      <c r="I35" s="70"/>
      <c r="K35" s="76"/>
      <c r="N35" s="70"/>
      <c r="P35" s="76"/>
      <c r="S35" s="70"/>
      <c r="U35" s="76"/>
      <c r="X35" s="70"/>
      <c r="Z35" s="76"/>
      <c r="AC35" s="70"/>
      <c r="AE35" s="76"/>
    </row>
    <row r="36" spans="1:31" s="67" customFormat="1" ht="12.75">
      <c r="A36" s="69" t="s">
        <v>180</v>
      </c>
      <c r="D36" s="70"/>
      <c r="E36" s="83"/>
      <c r="F36" s="76"/>
      <c r="I36" s="70"/>
      <c r="K36" s="76"/>
      <c r="N36" s="70"/>
      <c r="P36" s="76"/>
      <c r="S36" s="70"/>
      <c r="U36" s="76"/>
      <c r="X36" s="70"/>
      <c r="Z36" s="76"/>
      <c r="AC36" s="70"/>
      <c r="AE36" s="76"/>
    </row>
    <row r="40" spans="4:31" s="63" customFormat="1" ht="12.75">
      <c r="D40" s="71"/>
      <c r="E40" s="84"/>
      <c r="F40" s="76"/>
      <c r="I40" s="71"/>
      <c r="K40" s="76"/>
      <c r="N40" s="71"/>
      <c r="P40" s="76"/>
      <c r="S40" s="71"/>
      <c r="U40" s="76"/>
      <c r="X40" s="71"/>
      <c r="Z40" s="76"/>
      <c r="AC40" s="71"/>
      <c r="AE40" s="76"/>
    </row>
    <row r="41" spans="1:31" s="64" customFormat="1" ht="15.75">
      <c r="A41" s="64" t="s">
        <v>165</v>
      </c>
      <c r="B41" s="65"/>
      <c r="C41" s="65"/>
      <c r="D41" s="66">
        <f>AVERAGE(D11,D13,D15,D17,D21:D24,D26,D28:D30)</f>
        <v>16.454166666666662</v>
      </c>
      <c r="E41" s="85"/>
      <c r="F41" s="75"/>
      <c r="G41" s="65"/>
      <c r="H41" s="65"/>
      <c r="I41" s="66">
        <f>AVERAGE(I11,I13:I16,I18:I24,I26,I28:I30)</f>
        <v>85.57812500000001</v>
      </c>
      <c r="J41" s="65"/>
      <c r="K41" s="75"/>
      <c r="L41" s="65"/>
      <c r="M41" s="65"/>
      <c r="N41" s="66">
        <f>AVERAGE(N11,N13:N24,N26,N28:N30)</f>
        <v>120.49411764705883</v>
      </c>
      <c r="O41" s="65"/>
      <c r="P41" s="75"/>
      <c r="Q41" s="65"/>
      <c r="R41" s="65"/>
      <c r="S41" s="66">
        <f>AVERAGE(S11,S13:S19,S21,S23:S24,S26,S28:S30)</f>
        <v>154.43999999999997</v>
      </c>
      <c r="T41" s="65"/>
      <c r="U41" s="75"/>
      <c r="V41" s="65"/>
      <c r="W41" s="65"/>
      <c r="X41" s="66">
        <f>AVERAGE(X19,X21:X25,X28:X32,X34,X36:X38)</f>
        <v>18.23</v>
      </c>
      <c r="Y41" s="65"/>
      <c r="Z41" s="75"/>
      <c r="AA41" s="65"/>
      <c r="AB41" s="65"/>
      <c r="AC41" s="66"/>
      <c r="AE41" s="79"/>
    </row>
    <row r="42" spans="1:31" s="64" customFormat="1" ht="15.75">
      <c r="A42" s="64" t="s">
        <v>172</v>
      </c>
      <c r="B42" s="65"/>
      <c r="C42" s="65"/>
      <c r="D42" s="66">
        <f>STDEV(D11,D13,D15,D17,D21:D24,D26,D28:D30)</f>
        <v>2.292523255888149</v>
      </c>
      <c r="E42" s="85"/>
      <c r="F42" s="75"/>
      <c r="G42" s="65"/>
      <c r="H42" s="65"/>
      <c r="I42" s="66">
        <f>STDEV(I11,I13:I16,I18:I24,I26,I28:I30)</f>
        <v>12.98991876738766</v>
      </c>
      <c r="J42" s="65"/>
      <c r="K42" s="75"/>
      <c r="L42" s="65"/>
      <c r="M42" s="65"/>
      <c r="N42" s="66">
        <f>STDEV(N11,N13:N24,N26,N28:N30)</f>
        <v>49.78487120336149</v>
      </c>
      <c r="O42" s="65"/>
      <c r="P42" s="75"/>
      <c r="Q42" s="65"/>
      <c r="R42" s="65"/>
      <c r="S42" s="66">
        <f>STDEV(S11,S13:S19,S21,S23:S24,S26,S28:S30)</f>
        <v>20.952899560681647</v>
      </c>
      <c r="T42" s="65"/>
      <c r="U42" s="75"/>
      <c r="V42" s="65"/>
      <c r="W42" s="65"/>
      <c r="X42" s="66">
        <f>STDEV(X19,X21:X25,X28:X32,X34,X36:X38)</f>
        <v>5.461022928771809</v>
      </c>
      <c r="Y42" s="65"/>
      <c r="Z42" s="75"/>
      <c r="AA42" s="65"/>
      <c r="AB42" s="65"/>
      <c r="AC42" s="66"/>
      <c r="AE42" s="79"/>
    </row>
    <row r="43" spans="1:31" s="64" customFormat="1" ht="15.75">
      <c r="A43" s="64" t="s">
        <v>181</v>
      </c>
      <c r="B43" s="65"/>
      <c r="C43" s="65"/>
      <c r="D43" s="66">
        <f>D42/D41*100</f>
        <v>13.932782512361507</v>
      </c>
      <c r="E43" s="85"/>
      <c r="F43" s="75"/>
      <c r="G43" s="65"/>
      <c r="H43" s="65"/>
      <c r="I43" s="66">
        <f>I42/I41*100</f>
        <v>15.179017730743292</v>
      </c>
      <c r="J43" s="65"/>
      <c r="K43" s="75"/>
      <c r="L43" s="65"/>
      <c r="M43" s="65"/>
      <c r="N43" s="66">
        <f>N42/N41*100</f>
        <v>41.31726276396921</v>
      </c>
      <c r="O43" s="65"/>
      <c r="P43" s="75"/>
      <c r="Q43" s="65"/>
      <c r="R43" s="65"/>
      <c r="S43" s="66">
        <f>S42/S41*100</f>
        <v>13.567016032557403</v>
      </c>
      <c r="T43" s="65"/>
      <c r="U43" s="75"/>
      <c r="V43" s="65"/>
      <c r="W43" s="65"/>
      <c r="X43" s="66">
        <f>X42/X41*100</f>
        <v>29.956242066768013</v>
      </c>
      <c r="Y43" s="65"/>
      <c r="Z43" s="75"/>
      <c r="AA43" s="65"/>
      <c r="AB43" s="65"/>
      <c r="AC43" s="66"/>
      <c r="AE43" s="79"/>
    </row>
    <row r="44" spans="2:31" s="64" customFormat="1" ht="15.75">
      <c r="B44" s="65"/>
      <c r="C44" s="65"/>
      <c r="D44" s="66"/>
      <c r="E44" s="85"/>
      <c r="F44" s="75"/>
      <c r="G44" s="65"/>
      <c r="H44" s="65"/>
      <c r="I44" s="66"/>
      <c r="J44" s="65"/>
      <c r="K44" s="75"/>
      <c r="L44" s="65"/>
      <c r="M44" s="65"/>
      <c r="N44" s="66"/>
      <c r="O44" s="65"/>
      <c r="P44" s="75"/>
      <c r="Q44" s="65"/>
      <c r="R44" s="65"/>
      <c r="S44" s="66"/>
      <c r="T44" s="65"/>
      <c r="U44" s="75"/>
      <c r="V44" s="65"/>
      <c r="W44" s="65"/>
      <c r="X44" s="66"/>
      <c r="Y44" s="65"/>
      <c r="Z44" s="75"/>
      <c r="AA44" s="65"/>
      <c r="AB44" s="65"/>
      <c r="AC44" s="66"/>
      <c r="AE44" s="79"/>
    </row>
    <row r="45" spans="1:31" s="64" customFormat="1" ht="15.75">
      <c r="A45" s="64" t="s">
        <v>173</v>
      </c>
      <c r="B45" s="65"/>
      <c r="C45" s="65"/>
      <c r="D45" s="66"/>
      <c r="E45" s="85"/>
      <c r="F45" s="75"/>
      <c r="G45" s="65"/>
      <c r="H45" s="65"/>
      <c r="I45" s="66"/>
      <c r="J45" s="65"/>
      <c r="K45" s="75"/>
      <c r="L45" s="65"/>
      <c r="M45" s="65"/>
      <c r="N45" s="66"/>
      <c r="O45" s="65"/>
      <c r="P45" s="75"/>
      <c r="Q45" s="65"/>
      <c r="R45" s="65"/>
      <c r="S45" s="66"/>
      <c r="T45" s="65"/>
      <c r="U45" s="75"/>
      <c r="V45" s="65"/>
      <c r="W45" s="65"/>
      <c r="X45" s="66"/>
      <c r="Y45" s="65"/>
      <c r="Z45" s="75"/>
      <c r="AA45" s="65"/>
      <c r="AB45" s="65"/>
      <c r="AC45" s="66"/>
      <c r="AE45" s="79"/>
    </row>
    <row r="46" spans="2:31" s="64" customFormat="1" ht="15.75">
      <c r="B46" s="68" t="s">
        <v>179</v>
      </c>
      <c r="C46" s="65"/>
      <c r="D46" s="66"/>
      <c r="E46" s="85"/>
      <c r="F46" s="75"/>
      <c r="G46" s="65"/>
      <c r="H46" s="65"/>
      <c r="I46" s="66"/>
      <c r="J46" s="65"/>
      <c r="K46" s="75"/>
      <c r="L46" s="65"/>
      <c r="M46" s="65"/>
      <c r="N46" s="66"/>
      <c r="O46" s="65"/>
      <c r="P46" s="75"/>
      <c r="Q46" s="65"/>
      <c r="R46" s="65"/>
      <c r="S46" s="66"/>
      <c r="T46" s="65"/>
      <c r="U46" s="75"/>
      <c r="V46" s="65"/>
      <c r="W46" s="65"/>
      <c r="X46" s="66"/>
      <c r="Y46" s="65"/>
      <c r="Z46" s="75"/>
      <c r="AA46" s="65"/>
      <c r="AB46" s="65"/>
      <c r="AC46" s="66"/>
      <c r="AE46" s="79"/>
    </row>
    <row r="47" spans="2:31" s="64" customFormat="1" ht="15.75">
      <c r="B47" s="68" t="s">
        <v>180</v>
      </c>
      <c r="C47" s="65"/>
      <c r="D47" s="66"/>
      <c r="E47" s="85"/>
      <c r="F47" s="75"/>
      <c r="G47" s="65"/>
      <c r="H47" s="65"/>
      <c r="I47" s="66"/>
      <c r="J47" s="65"/>
      <c r="K47" s="75"/>
      <c r="L47" s="65"/>
      <c r="M47" s="65"/>
      <c r="N47" s="66"/>
      <c r="O47" s="65"/>
      <c r="P47" s="75"/>
      <c r="Q47" s="65"/>
      <c r="R47" s="65"/>
      <c r="S47" s="66"/>
      <c r="T47" s="65"/>
      <c r="U47" s="75"/>
      <c r="V47" s="65"/>
      <c r="W47" s="65"/>
      <c r="X47" s="66"/>
      <c r="Y47" s="65"/>
      <c r="Z47" s="75"/>
      <c r="AA47" s="65"/>
      <c r="AB47" s="65"/>
      <c r="AC47" s="66"/>
      <c r="AE47" s="79"/>
    </row>
    <row r="48" spans="2:31" s="64" customFormat="1" ht="15.75">
      <c r="B48" s="65" t="s">
        <v>166</v>
      </c>
      <c r="C48" s="65"/>
      <c r="D48" s="72" t="s">
        <v>174</v>
      </c>
      <c r="E48" s="85"/>
      <c r="F48" s="75"/>
      <c r="G48" s="65"/>
      <c r="H48" s="65"/>
      <c r="I48" s="66"/>
      <c r="J48" s="65"/>
      <c r="K48" s="75"/>
      <c r="L48" s="65"/>
      <c r="M48" s="65"/>
      <c r="N48" s="66"/>
      <c r="O48" s="65"/>
      <c r="P48" s="75"/>
      <c r="Q48" s="65"/>
      <c r="R48" s="65"/>
      <c r="S48" s="66"/>
      <c r="T48" s="65"/>
      <c r="U48" s="75"/>
      <c r="V48" s="65"/>
      <c r="W48" s="65"/>
      <c r="X48" s="66"/>
      <c r="Y48" s="65"/>
      <c r="Z48" s="75"/>
      <c r="AA48" s="65"/>
      <c r="AB48" s="65"/>
      <c r="AC48" s="66"/>
      <c r="AE48" s="79"/>
    </row>
    <row r="49" spans="2:31" s="64" customFormat="1" ht="15.75">
      <c r="B49" s="65" t="s">
        <v>167</v>
      </c>
      <c r="C49" s="65"/>
      <c r="D49" s="72" t="s">
        <v>175</v>
      </c>
      <c r="E49" s="85"/>
      <c r="F49" s="75"/>
      <c r="G49" s="65"/>
      <c r="H49" s="65"/>
      <c r="I49" s="66"/>
      <c r="J49" s="65"/>
      <c r="K49" s="75"/>
      <c r="L49" s="65"/>
      <c r="M49" s="65"/>
      <c r="N49" s="66"/>
      <c r="O49" s="65"/>
      <c r="P49" s="75"/>
      <c r="Q49" s="65"/>
      <c r="R49" s="65"/>
      <c r="S49" s="66"/>
      <c r="T49" s="65"/>
      <c r="U49" s="75"/>
      <c r="V49" s="65"/>
      <c r="W49" s="65"/>
      <c r="X49" s="66"/>
      <c r="Y49" s="65"/>
      <c r="Z49" s="75"/>
      <c r="AA49" s="65"/>
      <c r="AB49" s="65"/>
      <c r="AC49" s="66"/>
      <c r="AE49" s="79"/>
    </row>
    <row r="50" spans="2:31" s="63" customFormat="1" ht="15.75">
      <c r="B50" s="65" t="s">
        <v>168</v>
      </c>
      <c r="C50" s="65"/>
      <c r="D50" s="72" t="s">
        <v>177</v>
      </c>
      <c r="E50" s="85"/>
      <c r="F50" s="75"/>
      <c r="G50" s="65"/>
      <c r="H50" s="65"/>
      <c r="I50" s="71"/>
      <c r="K50" s="76"/>
      <c r="N50" s="71"/>
      <c r="P50" s="76"/>
      <c r="S50" s="71"/>
      <c r="U50" s="76"/>
      <c r="X50" s="71"/>
      <c r="Z50" s="76"/>
      <c r="AC50" s="71"/>
      <c r="AE50" s="76"/>
    </row>
    <row r="51" spans="2:31" s="63" customFormat="1" ht="15.75">
      <c r="B51" s="65" t="s">
        <v>169</v>
      </c>
      <c r="C51" s="65"/>
      <c r="D51" s="72" t="s">
        <v>178</v>
      </c>
      <c r="E51" s="85"/>
      <c r="F51" s="75"/>
      <c r="G51" s="65"/>
      <c r="H51" s="65"/>
      <c r="I51" s="71"/>
      <c r="K51" s="76"/>
      <c r="N51" s="71"/>
      <c r="P51" s="76"/>
      <c r="S51" s="71"/>
      <c r="U51" s="76"/>
      <c r="X51" s="71"/>
      <c r="Z51" s="76"/>
      <c r="AC51" s="71"/>
      <c r="AE51" s="76"/>
    </row>
    <row r="52" spans="2:31" s="63" customFormat="1" ht="15.75">
      <c r="B52" s="65" t="s">
        <v>170</v>
      </c>
      <c r="C52" s="65"/>
      <c r="D52" s="72" t="s">
        <v>176</v>
      </c>
      <c r="E52" s="85"/>
      <c r="F52" s="75"/>
      <c r="G52" s="65"/>
      <c r="H52" s="65"/>
      <c r="I52" s="71"/>
      <c r="K52" s="76"/>
      <c r="N52" s="71"/>
      <c r="P52" s="76"/>
      <c r="S52" s="71"/>
      <c r="U52" s="76"/>
      <c r="X52" s="71"/>
      <c r="Z52" s="76"/>
      <c r="AC52" s="71"/>
      <c r="AE52" s="76"/>
    </row>
    <row r="53" spans="2:31" s="63" customFormat="1" ht="15.75">
      <c r="B53" s="65" t="s">
        <v>171</v>
      </c>
      <c r="C53" s="65"/>
      <c r="D53" s="72" t="s">
        <v>177</v>
      </c>
      <c r="E53" s="85"/>
      <c r="F53" s="75"/>
      <c r="G53" s="65"/>
      <c r="H53" s="65"/>
      <c r="I53" s="71"/>
      <c r="K53" s="76"/>
      <c r="N53" s="71"/>
      <c r="P53" s="76"/>
      <c r="S53" s="71"/>
      <c r="U53" s="76"/>
      <c r="X53" s="71"/>
      <c r="Z53" s="76"/>
      <c r="AC53" s="71"/>
      <c r="AE53" s="76"/>
    </row>
    <row r="54" spans="2:31" s="63" customFormat="1" ht="15.75">
      <c r="B54" s="65"/>
      <c r="C54" s="65"/>
      <c r="D54" s="66"/>
      <c r="E54" s="85"/>
      <c r="F54" s="75"/>
      <c r="G54" s="65"/>
      <c r="H54" s="65"/>
      <c r="I54" s="71"/>
      <c r="K54" s="76"/>
      <c r="N54" s="71"/>
      <c r="P54" s="76"/>
      <c r="S54" s="71"/>
      <c r="U54" s="76"/>
      <c r="X54" s="71"/>
      <c r="Z54" s="76"/>
      <c r="AC54" s="71"/>
      <c r="AE54" s="7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3">
      <selection activeCell="G31" sqref="G31"/>
    </sheetView>
  </sheetViews>
  <sheetFormatPr defaultColWidth="9.140625" defaultRowHeight="12.75"/>
  <cols>
    <col min="1" max="1" width="7.421875" style="1" customWidth="1"/>
    <col min="2" max="2" width="16.8515625" style="13" customWidth="1"/>
    <col min="3" max="3" width="17.7109375" style="13" customWidth="1"/>
    <col min="4" max="4" width="6.421875" style="13" customWidth="1"/>
    <col min="5" max="5" width="18.28125" style="10" customWidth="1"/>
    <col min="6" max="6" width="18.00390625" style="10" customWidth="1"/>
  </cols>
  <sheetData>
    <row r="1" spans="1:6" s="2" customFormat="1" ht="12.75">
      <c r="A1" s="2" t="s">
        <v>1</v>
      </c>
      <c r="B1" s="13"/>
      <c r="C1" s="13"/>
      <c r="D1" s="13"/>
      <c r="E1" s="10"/>
      <c r="F1" s="10"/>
    </row>
    <row r="3" spans="1:6" s="7" customFormat="1" ht="12.75">
      <c r="A3" s="7" t="s">
        <v>2</v>
      </c>
      <c r="B3" s="14" t="s">
        <v>32</v>
      </c>
      <c r="C3" s="14"/>
      <c r="D3" s="14"/>
      <c r="E3" s="11"/>
      <c r="F3" s="11"/>
    </row>
    <row r="8" spans="1:6" s="1" customFormat="1" ht="12.75">
      <c r="A8" s="1" t="s">
        <v>0</v>
      </c>
      <c r="B8" s="13" t="s">
        <v>4</v>
      </c>
      <c r="C8" s="13" t="s">
        <v>3</v>
      </c>
      <c r="D8" s="13"/>
      <c r="E8" s="10" t="s">
        <v>40</v>
      </c>
      <c r="F8" s="10" t="s">
        <v>41</v>
      </c>
    </row>
    <row r="9" spans="2:3" ht="12.75">
      <c r="B9" s="13" t="s">
        <v>5</v>
      </c>
      <c r="C9" s="13" t="s">
        <v>5</v>
      </c>
    </row>
    <row r="11" spans="1:6" ht="12.75">
      <c r="A11" s="1">
        <v>1</v>
      </c>
      <c r="B11" s="13">
        <v>21</v>
      </c>
      <c r="C11" s="13">
        <v>22</v>
      </c>
      <c r="E11" s="33">
        <v>637000</v>
      </c>
      <c r="F11" s="33">
        <v>691000</v>
      </c>
    </row>
    <row r="12" spans="1:6" s="40" customFormat="1" ht="12.75">
      <c r="A12" s="37">
        <v>2</v>
      </c>
      <c r="B12" s="38" t="s">
        <v>136</v>
      </c>
      <c r="C12" s="38" t="s">
        <v>136</v>
      </c>
      <c r="D12" s="38"/>
      <c r="E12" s="39"/>
      <c r="F12" s="39"/>
    </row>
    <row r="13" spans="1:6" ht="12.75">
      <c r="A13" s="1">
        <v>3</v>
      </c>
      <c r="B13" s="13">
        <v>15.9</v>
      </c>
      <c r="C13" s="13">
        <v>16.7</v>
      </c>
      <c r="E13" s="10">
        <v>54790</v>
      </c>
      <c r="F13" s="10">
        <v>38216</v>
      </c>
    </row>
    <row r="14" spans="1:6" ht="12.75">
      <c r="A14" s="1">
        <v>4</v>
      </c>
      <c r="B14" s="13">
        <v>59</v>
      </c>
      <c r="C14" s="13">
        <v>68</v>
      </c>
      <c r="E14" s="10">
        <v>4327</v>
      </c>
      <c r="F14" s="10">
        <v>5103</v>
      </c>
    </row>
    <row r="15" spans="1:6" ht="12.75">
      <c r="A15" s="1">
        <v>5</v>
      </c>
      <c r="B15" s="13">
        <v>16</v>
      </c>
      <c r="C15" s="13">
        <v>16</v>
      </c>
      <c r="E15">
        <v>10151843</v>
      </c>
      <c r="F15">
        <v>13877435</v>
      </c>
    </row>
    <row r="16" spans="1:6" ht="12.75">
      <c r="A16" s="1">
        <v>6</v>
      </c>
      <c r="B16" s="13">
        <v>46</v>
      </c>
      <c r="C16" s="13" t="s">
        <v>62</v>
      </c>
      <c r="E16" s="1" t="s">
        <v>81</v>
      </c>
      <c r="F16" s="1" t="s">
        <v>81</v>
      </c>
    </row>
    <row r="17" spans="1:6" ht="12.75">
      <c r="A17" s="1">
        <v>7</v>
      </c>
      <c r="B17" s="13">
        <v>17</v>
      </c>
      <c r="C17" s="13">
        <v>17</v>
      </c>
      <c r="E17" s="1" t="s">
        <v>80</v>
      </c>
      <c r="F17" s="1" t="s">
        <v>80</v>
      </c>
    </row>
    <row r="18" spans="1:6" ht="12.75">
      <c r="A18" s="1">
        <v>8</v>
      </c>
      <c r="B18" s="13" t="s">
        <v>11</v>
      </c>
      <c r="C18" s="13" t="s">
        <v>11</v>
      </c>
      <c r="E18" s="1">
        <v>48600</v>
      </c>
      <c r="F18" s="1">
        <v>61200</v>
      </c>
    </row>
    <row r="19" spans="1:6" ht="12.75">
      <c r="A19" s="1">
        <v>9</v>
      </c>
      <c r="B19" s="13" t="s">
        <v>116</v>
      </c>
      <c r="C19" s="13" t="s">
        <v>116</v>
      </c>
      <c r="E19" s="1">
        <v>878</v>
      </c>
      <c r="F19" s="1">
        <v>936</v>
      </c>
    </row>
    <row r="20" spans="1:6" ht="12.75">
      <c r="A20" s="1">
        <v>10</v>
      </c>
      <c r="B20" s="13" t="s">
        <v>123</v>
      </c>
      <c r="C20" s="13" t="s">
        <v>123</v>
      </c>
      <c r="E20">
        <v>87778</v>
      </c>
      <c r="F20">
        <v>64758</v>
      </c>
    </row>
    <row r="21" spans="1:6" ht="12.75">
      <c r="A21" s="1">
        <v>11</v>
      </c>
      <c r="B21" s="13">
        <v>12.7</v>
      </c>
      <c r="C21" s="13">
        <v>14</v>
      </c>
      <c r="E21" s="10">
        <v>1464786</v>
      </c>
      <c r="F21" s="10">
        <v>1557798</v>
      </c>
    </row>
    <row r="22" spans="1:6" ht="12.75">
      <c r="A22" s="1">
        <v>12</v>
      </c>
      <c r="B22" s="1" t="s">
        <v>95</v>
      </c>
      <c r="C22" s="1" t="s">
        <v>95</v>
      </c>
      <c r="D22" s="1"/>
      <c r="E22" s="10">
        <v>26907</v>
      </c>
      <c r="F22" s="10">
        <v>14228</v>
      </c>
    </row>
    <row r="23" spans="1:3" ht="12.75">
      <c r="A23" s="1">
        <v>13</v>
      </c>
      <c r="B23" s="13">
        <v>17</v>
      </c>
      <c r="C23" s="13">
        <v>14</v>
      </c>
    </row>
    <row r="24" spans="1:6" ht="12.75">
      <c r="A24" s="1">
        <v>14</v>
      </c>
      <c r="B24" s="13">
        <v>14</v>
      </c>
      <c r="C24" s="13">
        <v>14</v>
      </c>
      <c r="E24" s="1">
        <v>203000</v>
      </c>
      <c r="F24" s="1">
        <v>179000</v>
      </c>
    </row>
    <row r="25" spans="1:6" s="35" customFormat="1" ht="12.75">
      <c r="A25" s="36">
        <v>15</v>
      </c>
      <c r="B25" s="38" t="s">
        <v>136</v>
      </c>
      <c r="C25" s="38" t="s">
        <v>136</v>
      </c>
      <c r="D25" s="38"/>
      <c r="E25" s="42"/>
      <c r="F25" s="42"/>
    </row>
    <row r="26" spans="1:6" ht="12.75">
      <c r="A26" s="1">
        <v>16</v>
      </c>
      <c r="B26" s="13">
        <v>16.3</v>
      </c>
      <c r="C26" s="13">
        <v>18.6</v>
      </c>
      <c r="E26" s="43">
        <v>80303</v>
      </c>
      <c r="F26" s="43">
        <v>130671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3">
        <v>16</v>
      </c>
      <c r="C28" s="13">
        <v>18</v>
      </c>
      <c r="E28">
        <v>203000</v>
      </c>
      <c r="F28">
        <v>179000</v>
      </c>
    </row>
    <row r="29" spans="1:3" ht="12.75">
      <c r="A29" s="1">
        <v>19</v>
      </c>
      <c r="B29" s="13">
        <v>21</v>
      </c>
      <c r="C29" s="13">
        <v>18</v>
      </c>
    </row>
    <row r="30" spans="1:6" ht="12.75">
      <c r="A30" s="1">
        <v>20</v>
      </c>
      <c r="B30" s="13">
        <v>16.7</v>
      </c>
      <c r="C30" s="13">
        <v>13</v>
      </c>
      <c r="E30">
        <v>1350</v>
      </c>
      <c r="F30">
        <v>1510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F28" sqref="F28"/>
    </sheetView>
  </sheetViews>
  <sheetFormatPr defaultColWidth="9.140625" defaultRowHeight="12.75"/>
  <cols>
    <col min="2" max="2" width="11.00390625" style="1" customWidth="1"/>
    <col min="3" max="3" width="10.7109375" style="1" customWidth="1"/>
    <col min="4" max="4" width="4.7109375" style="1" customWidth="1"/>
    <col min="5" max="5" width="19.7109375" style="1" customWidth="1"/>
    <col min="6" max="6" width="18.421875" style="1" customWidth="1"/>
  </cols>
  <sheetData>
    <row r="1" ht="12.75">
      <c r="A1" s="2" t="s">
        <v>6</v>
      </c>
    </row>
    <row r="2" ht="12.75">
      <c r="A2" s="1"/>
    </row>
    <row r="3" spans="1:2" ht="12.75">
      <c r="A3" s="2" t="s">
        <v>2</v>
      </c>
      <c r="B3" s="2" t="s">
        <v>33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spans="1:6" ht="12.75">
      <c r="A8" s="1" t="s">
        <v>0</v>
      </c>
      <c r="B8" s="1" t="s">
        <v>4</v>
      </c>
      <c r="C8" s="1" t="s">
        <v>3</v>
      </c>
      <c r="E8" s="1" t="s">
        <v>40</v>
      </c>
      <c r="F8" s="1" t="s">
        <v>41</v>
      </c>
    </row>
    <row r="9" spans="1:3" ht="12.75">
      <c r="A9" s="1"/>
      <c r="B9" s="1" t="s">
        <v>5</v>
      </c>
      <c r="C9" s="1" t="s">
        <v>5</v>
      </c>
    </row>
    <row r="10" ht="12.75">
      <c r="A10" s="1"/>
    </row>
    <row r="11" spans="1:6" ht="12.75">
      <c r="A11" s="1">
        <v>1</v>
      </c>
      <c r="B11" s="1">
        <v>102</v>
      </c>
      <c r="C11" s="1">
        <v>101</v>
      </c>
      <c r="E11" s="33">
        <v>283000</v>
      </c>
      <c r="F11" s="33">
        <v>262000</v>
      </c>
    </row>
    <row r="12" spans="1:6" s="35" customFormat="1" ht="12.75">
      <c r="A12" s="36">
        <v>2</v>
      </c>
      <c r="B12" s="38" t="s">
        <v>136</v>
      </c>
      <c r="C12" s="38" t="s">
        <v>136</v>
      </c>
      <c r="D12" s="36"/>
      <c r="E12" s="36"/>
      <c r="F12" s="36"/>
    </row>
    <row r="13" spans="1:6" ht="12.75">
      <c r="A13" s="1">
        <v>3</v>
      </c>
      <c r="B13" s="1">
        <v>88</v>
      </c>
      <c r="C13" s="1">
        <v>85.2</v>
      </c>
      <c r="E13" s="1">
        <v>37689</v>
      </c>
      <c r="F13" s="1">
        <v>41568</v>
      </c>
    </row>
    <row r="14" spans="1:6" ht="12.75">
      <c r="A14" s="1">
        <v>4</v>
      </c>
      <c r="B14" s="1">
        <v>101</v>
      </c>
      <c r="C14" s="1">
        <v>104</v>
      </c>
      <c r="E14" s="1">
        <v>3852</v>
      </c>
      <c r="F14" s="1">
        <v>4898</v>
      </c>
    </row>
    <row r="15" spans="1:6" ht="12.75">
      <c r="A15" s="1">
        <v>5</v>
      </c>
      <c r="B15" s="1">
        <v>86</v>
      </c>
      <c r="C15" s="1">
        <v>84</v>
      </c>
      <c r="E15">
        <v>11757467</v>
      </c>
      <c r="F15">
        <v>31387651</v>
      </c>
    </row>
    <row r="16" spans="1:6" ht="12.75">
      <c r="A16" s="1">
        <v>6</v>
      </c>
      <c r="B16" s="1">
        <v>77</v>
      </c>
      <c r="C16" s="1" t="s">
        <v>63</v>
      </c>
      <c r="E16" s="1" t="s">
        <v>82</v>
      </c>
      <c r="F16" s="1" t="s">
        <v>82</v>
      </c>
    </row>
    <row r="17" spans="1:6" ht="12.75">
      <c r="A17" s="1">
        <v>7</v>
      </c>
      <c r="B17" s="1">
        <v>330</v>
      </c>
      <c r="C17" s="1">
        <v>445</v>
      </c>
      <c r="E17" s="1" t="s">
        <v>80</v>
      </c>
      <c r="F17" s="1" t="s">
        <v>80</v>
      </c>
    </row>
    <row r="18" spans="1:6" ht="12.75">
      <c r="A18" s="1">
        <v>8</v>
      </c>
      <c r="B18" s="1">
        <v>100</v>
      </c>
      <c r="C18" s="1">
        <v>90</v>
      </c>
      <c r="E18" s="1">
        <v>108000</v>
      </c>
      <c r="F18" s="1">
        <v>146000</v>
      </c>
    </row>
    <row r="19" spans="1:6" ht="12.75">
      <c r="A19" s="1">
        <v>9</v>
      </c>
      <c r="B19" s="1">
        <v>77</v>
      </c>
      <c r="C19" s="1">
        <v>83</v>
      </c>
      <c r="E19" s="1">
        <v>1116</v>
      </c>
      <c r="F19" s="1">
        <v>1245</v>
      </c>
    </row>
    <row r="20" spans="1:6" ht="12.75">
      <c r="A20" s="1">
        <v>10</v>
      </c>
      <c r="B20" s="1">
        <v>45</v>
      </c>
      <c r="C20" s="1">
        <v>48</v>
      </c>
      <c r="E20">
        <v>92426</v>
      </c>
      <c r="F20">
        <v>113902</v>
      </c>
    </row>
    <row r="21" spans="1:6" ht="12.75">
      <c r="A21" s="1">
        <v>11</v>
      </c>
      <c r="B21" s="1">
        <v>82.1</v>
      </c>
      <c r="C21" s="1">
        <v>81.1</v>
      </c>
      <c r="E21" s="1">
        <v>1839151</v>
      </c>
      <c r="F21" s="1">
        <v>1887047</v>
      </c>
    </row>
    <row r="22" spans="1:6" ht="12.75">
      <c r="A22" s="1">
        <v>12</v>
      </c>
      <c r="B22" s="1">
        <v>80</v>
      </c>
      <c r="C22" s="1">
        <v>78</v>
      </c>
      <c r="E22" s="1">
        <v>20349</v>
      </c>
      <c r="F22" s="1">
        <v>15359</v>
      </c>
    </row>
    <row r="23" spans="1:4" ht="12.75">
      <c r="A23" s="1">
        <v>13</v>
      </c>
      <c r="B23" s="1">
        <v>95</v>
      </c>
      <c r="C23" s="1">
        <v>90</v>
      </c>
      <c r="D23" s="10"/>
    </row>
    <row r="24" spans="1:6" ht="12.75">
      <c r="A24" s="1">
        <v>14</v>
      </c>
      <c r="B24" s="13">
        <v>91.2</v>
      </c>
      <c r="C24" s="13">
        <v>87.5</v>
      </c>
      <c r="D24" s="13"/>
      <c r="E24" s="1">
        <v>129000</v>
      </c>
      <c r="F24" s="1">
        <v>123000</v>
      </c>
    </row>
    <row r="25" spans="1:6" s="35" customFormat="1" ht="12.75">
      <c r="A25" s="36">
        <v>15</v>
      </c>
      <c r="B25" s="38" t="s">
        <v>136</v>
      </c>
      <c r="C25" s="38" t="s">
        <v>136</v>
      </c>
      <c r="D25" s="36"/>
      <c r="E25" s="36"/>
      <c r="F25" s="36"/>
    </row>
    <row r="26" spans="1:6" ht="12.75">
      <c r="A26" s="1">
        <v>16</v>
      </c>
      <c r="B26" s="1">
        <v>97.1</v>
      </c>
      <c r="C26" s="1">
        <v>91</v>
      </c>
      <c r="E26" s="43">
        <v>136253</v>
      </c>
      <c r="F26" s="43">
        <v>51301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">
        <v>90</v>
      </c>
      <c r="C28" s="1">
        <v>89</v>
      </c>
      <c r="E28">
        <v>129000</v>
      </c>
      <c r="F28">
        <v>123000</v>
      </c>
    </row>
    <row r="29" spans="1:3" ht="12.75">
      <c r="A29" s="1">
        <v>19</v>
      </c>
      <c r="B29" s="1">
        <v>93</v>
      </c>
      <c r="C29" s="1">
        <v>87</v>
      </c>
    </row>
    <row r="30" spans="1:6" ht="12.75">
      <c r="A30" s="1">
        <v>20</v>
      </c>
      <c r="B30" s="1">
        <v>75.5</v>
      </c>
      <c r="C30" s="1">
        <v>82.8</v>
      </c>
      <c r="E30">
        <v>2200</v>
      </c>
      <c r="F30">
        <v>1770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F28" sqref="F28"/>
    </sheetView>
  </sheetViews>
  <sheetFormatPr defaultColWidth="9.140625" defaultRowHeight="12.75"/>
  <cols>
    <col min="2" max="2" width="11.28125" style="1" customWidth="1"/>
    <col min="3" max="3" width="11.421875" style="1" customWidth="1"/>
    <col min="4" max="4" width="3.57421875" style="10" customWidth="1"/>
    <col min="5" max="5" width="18.00390625" style="1" customWidth="1"/>
    <col min="6" max="6" width="17.8515625" style="1" customWidth="1"/>
  </cols>
  <sheetData>
    <row r="1" ht="12.75">
      <c r="A1" s="2" t="s">
        <v>7</v>
      </c>
    </row>
    <row r="2" ht="12.75">
      <c r="A2" s="1"/>
    </row>
    <row r="3" spans="1:6" s="7" customFormat="1" ht="12.75">
      <c r="A3" s="7" t="s">
        <v>2</v>
      </c>
      <c r="B3" s="7" t="s">
        <v>34</v>
      </c>
      <c r="D3" s="12"/>
      <c r="E3" s="8"/>
      <c r="F3" s="8"/>
    </row>
    <row r="4" ht="12.75">
      <c r="A4" s="1"/>
    </row>
    <row r="5" ht="12.75">
      <c r="A5" s="1"/>
    </row>
    <row r="6" ht="12.75">
      <c r="A6" s="1"/>
    </row>
    <row r="7" ht="12.75">
      <c r="A7" s="1"/>
    </row>
    <row r="8" spans="1:6" ht="12.75">
      <c r="A8" s="1" t="s">
        <v>0</v>
      </c>
      <c r="B8" s="1" t="s">
        <v>4</v>
      </c>
      <c r="C8" s="1" t="s">
        <v>3</v>
      </c>
      <c r="E8" s="1" t="s">
        <v>40</v>
      </c>
      <c r="F8" s="1" t="s">
        <v>41</v>
      </c>
    </row>
    <row r="9" spans="1:3" ht="12.75">
      <c r="A9" s="1"/>
      <c r="B9" s="1" t="s">
        <v>5</v>
      </c>
      <c r="C9" s="1" t="s">
        <v>5</v>
      </c>
    </row>
    <row r="10" ht="12.75">
      <c r="A10" s="1"/>
    </row>
    <row r="11" spans="1:6" ht="12.75">
      <c r="A11" s="1">
        <v>1</v>
      </c>
      <c r="B11" s="1">
        <v>222</v>
      </c>
      <c r="C11" s="1">
        <v>211</v>
      </c>
      <c r="E11" s="33">
        <v>231000</v>
      </c>
      <c r="F11" s="33">
        <v>231333.33333333334</v>
      </c>
    </row>
    <row r="12" spans="1:6" s="35" customFormat="1" ht="12.75">
      <c r="A12" s="36">
        <v>2</v>
      </c>
      <c r="B12" s="41" t="s">
        <v>136</v>
      </c>
      <c r="C12" s="41" t="s">
        <v>136</v>
      </c>
      <c r="D12" s="42"/>
      <c r="E12" s="36"/>
      <c r="F12" s="36"/>
    </row>
    <row r="13" spans="1:6" ht="12.75">
      <c r="A13" s="1">
        <v>3</v>
      </c>
      <c r="B13" s="1">
        <v>140.9</v>
      </c>
      <c r="C13" s="1">
        <v>146.8</v>
      </c>
      <c r="E13" s="1">
        <v>33282</v>
      </c>
      <c r="F13" s="1">
        <v>32028</v>
      </c>
    </row>
    <row r="14" spans="1:6" ht="12.75">
      <c r="A14" s="1">
        <v>4</v>
      </c>
      <c r="B14" s="1">
        <v>73</v>
      </c>
      <c r="C14" s="1">
        <v>78</v>
      </c>
      <c r="E14" s="1">
        <v>3216</v>
      </c>
      <c r="F14" s="1">
        <v>3653</v>
      </c>
    </row>
    <row r="15" spans="1:6" ht="12.75">
      <c r="A15" s="1">
        <v>5</v>
      </c>
      <c r="B15" s="1">
        <v>118</v>
      </c>
      <c r="C15" s="1">
        <v>157</v>
      </c>
      <c r="E15">
        <v>18240782</v>
      </c>
      <c r="F15">
        <v>8104706</v>
      </c>
    </row>
    <row r="16" spans="1:6" ht="12.75">
      <c r="A16" s="1">
        <v>6</v>
      </c>
      <c r="B16" s="1">
        <v>48</v>
      </c>
      <c r="C16" s="1" t="s">
        <v>64</v>
      </c>
      <c r="E16" s="1" t="s">
        <v>82</v>
      </c>
      <c r="F16" s="1" t="s">
        <v>82</v>
      </c>
    </row>
    <row r="17" spans="1:6" ht="12.75">
      <c r="A17" s="1">
        <v>7</v>
      </c>
      <c r="B17" s="1">
        <v>17</v>
      </c>
      <c r="C17" s="1">
        <v>25</v>
      </c>
      <c r="E17" s="1" t="s">
        <v>80</v>
      </c>
      <c r="F17" s="1" t="s">
        <v>80</v>
      </c>
    </row>
    <row r="18" spans="1:6" ht="12.75">
      <c r="A18" s="1">
        <v>8</v>
      </c>
      <c r="B18" s="1">
        <v>165</v>
      </c>
      <c r="C18" s="1">
        <v>160</v>
      </c>
      <c r="E18" s="1">
        <v>73500</v>
      </c>
      <c r="F18" s="1">
        <v>81600</v>
      </c>
    </row>
    <row r="19" spans="1:6" ht="12.75">
      <c r="A19" s="1">
        <v>9</v>
      </c>
      <c r="B19" s="1">
        <v>147</v>
      </c>
      <c r="C19" s="1">
        <v>139</v>
      </c>
      <c r="E19" s="1">
        <v>1065</v>
      </c>
      <c r="F19" s="1">
        <v>1043</v>
      </c>
    </row>
    <row r="20" spans="1:6" ht="12.75">
      <c r="A20" s="1">
        <v>10</v>
      </c>
      <c r="B20" s="1">
        <v>103</v>
      </c>
      <c r="C20" s="1">
        <v>101</v>
      </c>
      <c r="E20">
        <v>87039</v>
      </c>
      <c r="F20">
        <v>111048</v>
      </c>
    </row>
    <row r="21" spans="1:6" ht="12.75">
      <c r="A21" s="1">
        <v>11</v>
      </c>
      <c r="B21" s="1">
        <v>122.3</v>
      </c>
      <c r="C21" s="1">
        <v>127.1</v>
      </c>
      <c r="E21" s="1">
        <v>2300839</v>
      </c>
      <c r="F21" s="1">
        <v>2165723</v>
      </c>
    </row>
    <row r="22" spans="1:6" ht="12.75">
      <c r="A22" s="1">
        <v>12</v>
      </c>
      <c r="B22" s="1">
        <v>126</v>
      </c>
      <c r="C22" s="1">
        <v>126</v>
      </c>
      <c r="E22" s="1">
        <v>27242</v>
      </c>
      <c r="F22" s="1">
        <v>24554</v>
      </c>
    </row>
    <row r="23" spans="1:3" ht="12.75">
      <c r="A23" s="1">
        <v>13</v>
      </c>
      <c r="B23" s="1">
        <v>144</v>
      </c>
      <c r="C23" s="1">
        <v>153</v>
      </c>
    </row>
    <row r="24" spans="1:6" ht="12.75">
      <c r="A24" s="1">
        <v>14</v>
      </c>
      <c r="B24" s="1">
        <v>140</v>
      </c>
      <c r="C24" s="1">
        <v>152</v>
      </c>
      <c r="E24" s="1">
        <v>42000</v>
      </c>
      <c r="F24" s="1">
        <v>64000</v>
      </c>
    </row>
    <row r="25" spans="1:6" s="35" customFormat="1" ht="12.75">
      <c r="A25" s="36">
        <v>15</v>
      </c>
      <c r="B25" s="38" t="s">
        <v>136</v>
      </c>
      <c r="C25" s="38" t="s">
        <v>136</v>
      </c>
      <c r="D25" s="42"/>
      <c r="E25" s="36"/>
      <c r="F25" s="36"/>
    </row>
    <row r="26" spans="1:6" ht="12.75">
      <c r="A26" s="1">
        <v>16</v>
      </c>
      <c r="B26" s="1">
        <v>178</v>
      </c>
      <c r="C26" s="1" t="s">
        <v>135</v>
      </c>
      <c r="E26" s="1">
        <v>52594</v>
      </c>
      <c r="F26" s="1" t="s">
        <v>109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">
        <v>120</v>
      </c>
      <c r="C28" s="1">
        <v>139</v>
      </c>
      <c r="E28">
        <v>42000</v>
      </c>
      <c r="F28">
        <v>64000</v>
      </c>
    </row>
    <row r="29" spans="1:3" ht="12.75">
      <c r="A29" s="1">
        <v>19</v>
      </c>
      <c r="B29" s="1">
        <v>64</v>
      </c>
      <c r="C29" s="1">
        <v>53</v>
      </c>
    </row>
    <row r="30" spans="1:6" ht="12.75">
      <c r="A30" s="1">
        <v>20</v>
      </c>
      <c r="B30" s="1">
        <v>94.4</v>
      </c>
      <c r="C30" s="1">
        <v>80.3</v>
      </c>
      <c r="E30">
        <v>1450</v>
      </c>
      <c r="F30">
        <v>1950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F28" sqref="F28"/>
    </sheetView>
  </sheetViews>
  <sheetFormatPr defaultColWidth="9.140625" defaultRowHeight="12.75"/>
  <cols>
    <col min="2" max="2" width="10.421875" style="1" customWidth="1"/>
    <col min="3" max="3" width="11.00390625" style="1" customWidth="1"/>
    <col min="4" max="4" width="3.8515625" style="10" customWidth="1"/>
    <col min="5" max="5" width="18.421875" style="1" customWidth="1"/>
    <col min="6" max="6" width="18.140625" style="1" customWidth="1"/>
  </cols>
  <sheetData>
    <row r="1" ht="12.75">
      <c r="A1" s="2" t="s">
        <v>8</v>
      </c>
    </row>
    <row r="2" ht="12.75">
      <c r="A2" s="1"/>
    </row>
    <row r="3" spans="1:6" s="7" customFormat="1" ht="12.75">
      <c r="A3" s="7" t="s">
        <v>2</v>
      </c>
      <c r="B3" s="7" t="s">
        <v>35</v>
      </c>
      <c r="D3" s="12"/>
      <c r="E3" s="8"/>
      <c r="F3" s="8"/>
    </row>
    <row r="4" ht="12.75">
      <c r="A4" s="1"/>
    </row>
    <row r="5" ht="12.75">
      <c r="A5" s="1"/>
    </row>
    <row r="6" ht="12.75">
      <c r="A6" s="1"/>
    </row>
    <row r="7" ht="12.75">
      <c r="A7" s="1"/>
    </row>
    <row r="8" spans="1:6" ht="12.75">
      <c r="A8" s="1" t="s">
        <v>0</v>
      </c>
      <c r="B8" s="1" t="s">
        <v>4</v>
      </c>
      <c r="C8" s="1" t="s">
        <v>3</v>
      </c>
      <c r="E8" s="1" t="s">
        <v>40</v>
      </c>
      <c r="F8" s="1" t="s">
        <v>41</v>
      </c>
    </row>
    <row r="9" spans="1:3" ht="12.75">
      <c r="A9" s="1"/>
      <c r="B9" s="1" t="s">
        <v>5</v>
      </c>
      <c r="C9" s="1" t="s">
        <v>5</v>
      </c>
    </row>
    <row r="10" ht="12.75">
      <c r="A10" s="1"/>
    </row>
    <row r="11" spans="1:6" ht="12.75">
      <c r="A11" s="1">
        <v>1</v>
      </c>
      <c r="B11" s="1">
        <v>147</v>
      </c>
      <c r="C11" s="1">
        <v>142</v>
      </c>
      <c r="E11" s="33">
        <v>146500</v>
      </c>
      <c r="F11" s="33">
        <v>145500</v>
      </c>
    </row>
    <row r="12" spans="1:6" s="40" customFormat="1" ht="12.75">
      <c r="A12" s="37">
        <v>2</v>
      </c>
      <c r="B12" s="38" t="s">
        <v>136</v>
      </c>
      <c r="C12" s="38" t="s">
        <v>136</v>
      </c>
      <c r="D12" s="39"/>
      <c r="E12" s="37"/>
      <c r="F12" s="37"/>
    </row>
    <row r="13" spans="1:6" ht="12.75">
      <c r="A13" s="1">
        <v>3</v>
      </c>
      <c r="B13" s="1">
        <v>140</v>
      </c>
      <c r="C13" s="1">
        <v>142.7</v>
      </c>
      <c r="E13" s="1">
        <v>31279</v>
      </c>
      <c r="F13" s="1">
        <v>25663</v>
      </c>
    </row>
    <row r="14" spans="1:6" ht="12.75">
      <c r="A14" s="1">
        <v>4</v>
      </c>
      <c r="B14" s="1">
        <v>191</v>
      </c>
      <c r="C14" s="1">
        <v>168</v>
      </c>
      <c r="E14" s="1">
        <v>1300</v>
      </c>
      <c r="F14" s="1">
        <v>2391</v>
      </c>
    </row>
    <row r="15" spans="1:6" ht="12.75">
      <c r="A15" s="1">
        <v>5</v>
      </c>
      <c r="B15" s="1">
        <v>142</v>
      </c>
      <c r="C15" s="1">
        <v>149</v>
      </c>
      <c r="E15">
        <v>11131159</v>
      </c>
      <c r="F15">
        <v>6912101</v>
      </c>
    </row>
    <row r="16" spans="1:6" ht="12.75">
      <c r="A16" s="1">
        <v>6</v>
      </c>
      <c r="B16" s="1">
        <v>130</v>
      </c>
      <c r="C16" s="1" t="s">
        <v>65</v>
      </c>
      <c r="E16" s="1" t="s">
        <v>82</v>
      </c>
      <c r="F16" s="1" t="s">
        <v>82</v>
      </c>
    </row>
    <row r="17" spans="1:6" ht="12.75">
      <c r="A17" s="1">
        <v>7</v>
      </c>
      <c r="B17" s="1">
        <v>207</v>
      </c>
      <c r="C17" s="1">
        <v>221</v>
      </c>
      <c r="E17" s="1" t="s">
        <v>80</v>
      </c>
      <c r="F17" s="1" t="s">
        <v>80</v>
      </c>
    </row>
    <row r="18" spans="1:6" ht="12.75">
      <c r="A18" s="1">
        <v>8</v>
      </c>
      <c r="B18" s="1">
        <v>150</v>
      </c>
      <c r="C18" s="1">
        <v>150</v>
      </c>
      <c r="E18" s="1">
        <v>41400</v>
      </c>
      <c r="F18" s="1">
        <v>32200</v>
      </c>
    </row>
    <row r="19" spans="1:6" ht="12.75">
      <c r="A19" s="1">
        <v>9</v>
      </c>
      <c r="B19" s="1">
        <v>135</v>
      </c>
      <c r="C19" s="1">
        <v>131</v>
      </c>
      <c r="E19" s="1">
        <v>1347</v>
      </c>
      <c r="F19" s="1">
        <v>1377</v>
      </c>
    </row>
    <row r="20" spans="1:6" ht="12.75">
      <c r="A20" s="1">
        <v>10</v>
      </c>
      <c r="B20" s="1">
        <v>89</v>
      </c>
      <c r="C20" s="1">
        <v>74</v>
      </c>
      <c r="E20">
        <v>61974</v>
      </c>
      <c r="F20">
        <v>57988</v>
      </c>
    </row>
    <row r="21" spans="1:6" ht="12.75">
      <c r="A21" s="1">
        <v>11</v>
      </c>
      <c r="B21" s="1">
        <v>146.5</v>
      </c>
      <c r="C21" s="1">
        <v>143.6</v>
      </c>
      <c r="E21" s="1">
        <v>2186346</v>
      </c>
      <c r="F21" s="1">
        <v>2145319</v>
      </c>
    </row>
    <row r="22" spans="1:6" ht="12.75">
      <c r="A22" s="1">
        <v>12</v>
      </c>
      <c r="B22" s="1">
        <v>292</v>
      </c>
      <c r="C22" s="1">
        <v>277</v>
      </c>
      <c r="E22" s="1">
        <v>34484</v>
      </c>
      <c r="F22" s="1">
        <v>25502</v>
      </c>
    </row>
    <row r="23" spans="1:3" ht="12.75">
      <c r="A23" s="1">
        <v>13</v>
      </c>
      <c r="B23" s="1">
        <v>155</v>
      </c>
      <c r="C23" s="1">
        <v>157</v>
      </c>
    </row>
    <row r="24" spans="1:6" ht="12.75">
      <c r="A24" s="1">
        <v>14</v>
      </c>
      <c r="B24" s="1">
        <v>143</v>
      </c>
      <c r="C24" s="1">
        <v>145</v>
      </c>
      <c r="E24">
        <v>25000</v>
      </c>
      <c r="F24">
        <v>24000</v>
      </c>
    </row>
    <row r="25" spans="1:6" s="35" customFormat="1" ht="12.75">
      <c r="A25" s="36">
        <v>15</v>
      </c>
      <c r="B25" s="38" t="s">
        <v>136</v>
      </c>
      <c r="C25" s="38" t="s">
        <v>136</v>
      </c>
      <c r="D25" s="42"/>
      <c r="E25" s="36"/>
      <c r="F25" s="36"/>
    </row>
    <row r="26" spans="1:6" ht="12.75">
      <c r="A26" s="1">
        <v>16</v>
      </c>
      <c r="B26" s="1">
        <v>158.5</v>
      </c>
      <c r="C26" s="1">
        <v>150</v>
      </c>
      <c r="E26" s="43">
        <v>66000</v>
      </c>
      <c r="F26" s="43">
        <v>30458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">
        <v>148</v>
      </c>
      <c r="C28" s="1">
        <v>139</v>
      </c>
      <c r="E28">
        <v>25000</v>
      </c>
      <c r="F28">
        <v>24000</v>
      </c>
    </row>
    <row r="29" spans="1:3" ht="12.75">
      <c r="A29" s="1">
        <v>19</v>
      </c>
      <c r="B29" s="1">
        <v>161</v>
      </c>
      <c r="C29" s="1">
        <v>170</v>
      </c>
    </row>
    <row r="30" spans="1:6" ht="12.75">
      <c r="A30" s="1">
        <v>20</v>
      </c>
      <c r="B30">
        <v>144.3</v>
      </c>
      <c r="C30">
        <v>192.6</v>
      </c>
      <c r="E30">
        <v>1390</v>
      </c>
      <c r="F30">
        <v>1070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8">
      <selection activeCell="F28" sqref="F28"/>
    </sheetView>
  </sheetViews>
  <sheetFormatPr defaultColWidth="9.140625" defaultRowHeight="12.75"/>
  <cols>
    <col min="2" max="2" width="11.28125" style="1" customWidth="1"/>
    <col min="3" max="3" width="19.57421875" style="1" customWidth="1"/>
    <col min="4" max="4" width="4.57421875" style="10" customWidth="1"/>
    <col min="5" max="5" width="17.7109375" style="1" customWidth="1"/>
    <col min="6" max="6" width="17.421875" style="1" customWidth="1"/>
  </cols>
  <sheetData>
    <row r="1" ht="12.75">
      <c r="A1" s="2" t="s">
        <v>9</v>
      </c>
    </row>
    <row r="2" ht="12.75">
      <c r="A2" s="1"/>
    </row>
    <row r="3" spans="1:6" s="7" customFormat="1" ht="12.75">
      <c r="A3" s="7" t="s">
        <v>2</v>
      </c>
      <c r="B3" s="7" t="s">
        <v>32</v>
      </c>
      <c r="D3" s="12"/>
      <c r="E3" s="8"/>
      <c r="F3" s="8"/>
    </row>
    <row r="4" ht="12.75">
      <c r="A4" s="1"/>
    </row>
    <row r="5" ht="12.75">
      <c r="A5" s="1"/>
    </row>
    <row r="6" ht="12.75">
      <c r="A6" s="1"/>
    </row>
    <row r="7" ht="12.75">
      <c r="A7" s="1"/>
    </row>
    <row r="8" spans="1:6" ht="12.75">
      <c r="A8" s="1" t="s">
        <v>0</v>
      </c>
      <c r="B8" s="1" t="s">
        <v>4</v>
      </c>
      <c r="C8" s="1" t="s">
        <v>3</v>
      </c>
      <c r="E8" s="1" t="s">
        <v>40</v>
      </c>
      <c r="F8" s="1" t="s">
        <v>41</v>
      </c>
    </row>
    <row r="9" spans="1:3" ht="12.75">
      <c r="A9" s="1"/>
      <c r="B9" s="1" t="s">
        <v>5</v>
      </c>
      <c r="C9" s="1" t="s">
        <v>5</v>
      </c>
    </row>
    <row r="10" ht="12.75">
      <c r="A10" s="1"/>
    </row>
    <row r="11" spans="1:6" ht="12.75">
      <c r="A11" s="1">
        <v>1</v>
      </c>
      <c r="B11" s="1">
        <v>22</v>
      </c>
      <c r="C11" s="1">
        <v>22</v>
      </c>
      <c r="E11" s="33">
        <v>718500</v>
      </c>
      <c r="F11" s="33">
        <v>705000</v>
      </c>
    </row>
    <row r="12" spans="1:6" s="40" customFormat="1" ht="12.75">
      <c r="A12" s="37">
        <v>2</v>
      </c>
      <c r="B12" s="38" t="s">
        <v>136</v>
      </c>
      <c r="C12" s="38" t="s">
        <v>136</v>
      </c>
      <c r="D12" s="39"/>
      <c r="E12" s="37"/>
      <c r="F12" s="37"/>
    </row>
    <row r="13" spans="1:6" ht="12.75">
      <c r="A13" s="1">
        <v>3</v>
      </c>
      <c r="B13" s="1">
        <v>15.4</v>
      </c>
      <c r="C13" s="1">
        <v>14.3</v>
      </c>
      <c r="E13" s="1">
        <v>35071</v>
      </c>
      <c r="F13" s="1">
        <v>31472</v>
      </c>
    </row>
    <row r="14" spans="1:6" ht="12.75">
      <c r="A14" s="1">
        <v>4</v>
      </c>
      <c r="B14" s="1">
        <v>20</v>
      </c>
      <c r="C14" s="1">
        <v>24</v>
      </c>
      <c r="E14" s="1">
        <v>3534</v>
      </c>
      <c r="F14" s="1">
        <v>3321</v>
      </c>
    </row>
    <row r="15" spans="1:6" ht="12.75">
      <c r="A15" s="1">
        <v>5</v>
      </c>
      <c r="B15" s="1">
        <v>13</v>
      </c>
      <c r="C15" s="1">
        <v>14</v>
      </c>
      <c r="E15">
        <v>8849325</v>
      </c>
      <c r="F15">
        <v>21065714</v>
      </c>
    </row>
    <row r="16" spans="1:6" ht="12.75">
      <c r="A16" s="1">
        <v>6</v>
      </c>
      <c r="B16" s="1">
        <v>30</v>
      </c>
      <c r="C16" s="1" t="s">
        <v>66</v>
      </c>
      <c r="E16" s="1" t="s">
        <v>81</v>
      </c>
      <c r="F16" s="1" t="s">
        <v>81</v>
      </c>
    </row>
    <row r="17" spans="1:6" ht="12.75">
      <c r="A17" s="1">
        <v>7</v>
      </c>
      <c r="B17" s="1">
        <v>100</v>
      </c>
      <c r="C17" s="1">
        <v>101</v>
      </c>
      <c r="E17" s="1" t="s">
        <v>80</v>
      </c>
      <c r="F17" s="1" t="s">
        <v>80</v>
      </c>
    </row>
    <row r="18" spans="1:6" ht="12.75">
      <c r="A18" s="1">
        <v>8</v>
      </c>
      <c r="B18" s="1" t="s">
        <v>11</v>
      </c>
      <c r="C18" s="1" t="s">
        <v>11</v>
      </c>
      <c r="E18" s="1">
        <v>68500</v>
      </c>
      <c r="F18" s="1">
        <v>57500</v>
      </c>
    </row>
    <row r="19" spans="1:6" ht="12.75">
      <c r="A19" s="1">
        <v>9</v>
      </c>
      <c r="B19" s="1" t="s">
        <v>116</v>
      </c>
      <c r="C19" s="1" t="s">
        <v>116</v>
      </c>
      <c r="E19" s="1">
        <v>796</v>
      </c>
      <c r="F19" s="1">
        <v>787</v>
      </c>
    </row>
    <row r="20" spans="1:6" ht="12.75">
      <c r="A20" s="1">
        <v>10</v>
      </c>
      <c r="B20" s="1">
        <v>110</v>
      </c>
      <c r="C20" s="1" t="s">
        <v>124</v>
      </c>
      <c r="E20" s="1">
        <v>68881</v>
      </c>
      <c r="F20" s="1" t="s">
        <v>80</v>
      </c>
    </row>
    <row r="21" spans="1:6" ht="12.75">
      <c r="A21" s="1">
        <v>11</v>
      </c>
      <c r="B21" s="1">
        <v>12.4</v>
      </c>
      <c r="C21" s="1">
        <v>13</v>
      </c>
      <c r="E21" s="1">
        <v>1758256</v>
      </c>
      <c r="F21" s="1">
        <v>1774208</v>
      </c>
    </row>
    <row r="22" spans="1:6" ht="12.75">
      <c r="A22" s="1">
        <v>12</v>
      </c>
      <c r="B22" s="1" t="s">
        <v>96</v>
      </c>
      <c r="C22" s="1" t="s">
        <v>95</v>
      </c>
      <c r="E22" s="1">
        <v>34812</v>
      </c>
      <c r="F22" s="1">
        <v>22788</v>
      </c>
    </row>
    <row r="23" spans="1:3" ht="12.75">
      <c r="A23" s="1">
        <v>13</v>
      </c>
      <c r="B23" s="1">
        <v>14</v>
      </c>
      <c r="C23" s="1">
        <v>13</v>
      </c>
    </row>
    <row r="24" spans="1:6" ht="12.75">
      <c r="A24" s="1">
        <v>14</v>
      </c>
      <c r="B24" s="1">
        <v>15</v>
      </c>
      <c r="C24" s="1">
        <v>14.5</v>
      </c>
      <c r="E24">
        <v>179000</v>
      </c>
      <c r="F24">
        <v>140000</v>
      </c>
    </row>
    <row r="25" spans="1:6" s="40" customFormat="1" ht="12.75">
      <c r="A25" s="37">
        <v>15</v>
      </c>
      <c r="B25" s="38" t="s">
        <v>136</v>
      </c>
      <c r="C25" s="38" t="s">
        <v>136</v>
      </c>
      <c r="D25" s="39"/>
      <c r="E25" s="37"/>
      <c r="F25" s="37"/>
    </row>
    <row r="26" spans="1:6" ht="12.75">
      <c r="A26" s="1">
        <v>16</v>
      </c>
      <c r="B26" s="1">
        <v>15.2</v>
      </c>
      <c r="C26" s="1">
        <v>21.1</v>
      </c>
      <c r="E26" s="43">
        <v>84701</v>
      </c>
      <c r="F26" s="43">
        <v>111495</v>
      </c>
    </row>
    <row r="27" spans="1:6" s="40" customFormat="1" ht="12.75">
      <c r="A27" s="37">
        <v>17</v>
      </c>
      <c r="B27" s="38" t="s">
        <v>136</v>
      </c>
      <c r="C27" s="38" t="s">
        <v>136</v>
      </c>
      <c r="D27" s="39"/>
      <c r="E27" s="37"/>
      <c r="F27" s="37"/>
    </row>
    <row r="28" spans="1:6" ht="12.75">
      <c r="A28" s="1">
        <v>18</v>
      </c>
      <c r="B28" s="1">
        <v>19</v>
      </c>
      <c r="C28" s="1">
        <v>21</v>
      </c>
      <c r="E28">
        <v>179000</v>
      </c>
      <c r="F28">
        <v>140000</v>
      </c>
    </row>
    <row r="29" spans="1:3" ht="12.75">
      <c r="A29" s="1">
        <v>19</v>
      </c>
      <c r="B29" s="1">
        <v>17</v>
      </c>
      <c r="C29" s="1">
        <v>22</v>
      </c>
    </row>
    <row r="30" spans="1:6" ht="12.75">
      <c r="A30" s="1">
        <v>20</v>
      </c>
      <c r="B30" s="1">
        <v>19.7</v>
      </c>
      <c r="C30" s="1">
        <v>21.1</v>
      </c>
      <c r="E30">
        <v>1260</v>
      </c>
      <c r="F30">
        <v>1100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NFPA</dc:creator>
  <cp:keywords/>
  <dc:description/>
  <cp:lastModifiedBy>Hitesh Patel</cp:lastModifiedBy>
  <dcterms:created xsi:type="dcterms:W3CDTF">2004-03-18T16:21:50Z</dcterms:created>
  <dcterms:modified xsi:type="dcterms:W3CDTF">2004-05-26T15:19:59Z</dcterms:modified>
  <cp:category/>
  <cp:version/>
  <cp:contentType/>
  <cp:contentStatus/>
</cp:coreProperties>
</file>